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00-САЙТЫ-XL\xl\empty\"/>
    </mc:Choice>
  </mc:AlternateContent>
  <bookViews>
    <workbookView xWindow="0" yWindow="0" windowWidth="23040" windowHeight="10452" activeTab="2"/>
  </bookViews>
  <sheets>
    <sheet name="методология" sheetId="6" r:id="rId1"/>
    <sheet name="Отчет" sheetId="5" r:id="rId2"/>
    <sheet name="главная" sheetId="1" r:id="rId3"/>
    <sheet name="справочники" sheetId="2" r:id="rId4"/>
  </sheets>
  <definedNames>
    <definedName name="_xlnm._FilterDatabase" localSheetId="2" hidden="1">главная!$E$6:$F$402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6" l="1"/>
  <c r="D5" i="6"/>
  <c r="B23" i="5" l="1"/>
  <c r="B41" i="5"/>
  <c r="B39" i="5"/>
  <c r="B35" i="5"/>
  <c r="B34" i="5"/>
  <c r="B33" i="5"/>
  <c r="B32" i="5"/>
  <c r="B31" i="5"/>
  <c r="B30" i="5"/>
  <c r="B28" i="5"/>
  <c r="W357" i="1"/>
  <c r="I354" i="1"/>
  <c r="B25" i="5"/>
  <c r="B24" i="5"/>
  <c r="B22" i="5"/>
  <c r="B20" i="5"/>
  <c r="B19" i="5"/>
  <c r="B18" i="5"/>
  <c r="B17" i="5"/>
  <c r="B16" i="5"/>
  <c r="B10" i="5"/>
  <c r="B9" i="5"/>
  <c r="B8" i="5"/>
  <c r="B7" i="5"/>
  <c r="B6" i="5"/>
  <c r="I54" i="1"/>
  <c r="I130" i="1" s="1"/>
  <c r="I47" i="1"/>
  <c r="I85" i="1" s="1"/>
  <c r="H281" i="1"/>
  <c r="N279" i="1"/>
  <c r="Q271" i="1"/>
  <c r="N200" i="1"/>
  <c r="N204" i="1" s="1"/>
  <c r="N193" i="1"/>
  <c r="N197" i="1" s="1"/>
  <c r="N186" i="1"/>
  <c r="N190" i="1" s="1"/>
  <c r="Q181" i="1"/>
  <c r="N69" i="1"/>
  <c r="N73" i="1" s="1"/>
  <c r="N107" i="1"/>
  <c r="N111" i="1" s="1"/>
  <c r="I129" i="1"/>
  <c r="I127" i="1"/>
  <c r="I125" i="1"/>
  <c r="I121" i="1"/>
  <c r="I119" i="1"/>
  <c r="I117" i="1"/>
  <c r="I115" i="1"/>
  <c r="I113" i="1"/>
  <c r="I111" i="1"/>
  <c r="I109" i="1"/>
  <c r="I107" i="1"/>
  <c r="I105" i="1"/>
  <c r="I103" i="1"/>
  <c r="I101" i="1"/>
  <c r="I99" i="1"/>
  <c r="I92" i="1"/>
  <c r="I91" i="1"/>
  <c r="I89" i="1"/>
  <c r="I87" i="1"/>
  <c r="I83" i="1"/>
  <c r="I81" i="1"/>
  <c r="I79" i="1"/>
  <c r="I77" i="1"/>
  <c r="I75" i="1"/>
  <c r="I73" i="1"/>
  <c r="I71" i="1"/>
  <c r="I69" i="1"/>
  <c r="I65" i="1"/>
  <c r="I63" i="1"/>
  <c r="I61" i="1"/>
  <c r="H172" i="1"/>
  <c r="H170" i="1"/>
  <c r="N149" i="1"/>
  <c r="I143" i="1"/>
  <c r="Q141" i="1"/>
  <c r="H134" i="1"/>
  <c r="H132" i="1"/>
  <c r="Q103" i="1"/>
  <c r="H96" i="1"/>
  <c r="H94" i="1"/>
  <c r="I67" i="1"/>
  <c r="Q65" i="1"/>
  <c r="H58" i="1"/>
  <c r="I123" i="1" l="1"/>
  <c r="Q202" i="1"/>
  <c r="Q195" i="1"/>
  <c r="Q188" i="1"/>
  <c r="I29" i="1"/>
  <c r="AA6" i="1"/>
  <c r="C9" i="2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B3" i="2"/>
  <c r="B2" i="2"/>
  <c r="F1" i="5"/>
  <c r="AA273" i="1" l="1"/>
  <c r="AA279" i="1"/>
  <c r="AB6" i="1"/>
  <c r="AA149" i="1"/>
  <c r="AA67" i="1"/>
  <c r="AA73" i="1"/>
  <c r="AA105" i="1"/>
  <c r="AA143" i="1"/>
  <c r="AA111" i="1"/>
  <c r="B36" i="5"/>
  <c r="B26" i="5"/>
  <c r="N241" i="1"/>
  <c r="N245" i="1" s="1"/>
  <c r="I245" i="1"/>
  <c r="I243" i="1"/>
  <c r="T243" i="1"/>
  <c r="I241" i="1"/>
  <c r="I239" i="1"/>
  <c r="I237" i="1"/>
  <c r="I235" i="1"/>
  <c r="T237" i="1"/>
  <c r="T233" i="1"/>
  <c r="I233" i="1"/>
  <c r="N247" i="1"/>
  <c r="H247" i="1"/>
  <c r="Q237" i="1"/>
  <c r="G2" i="5" l="1"/>
  <c r="AA75" i="1"/>
  <c r="AA190" i="1" s="1"/>
  <c r="AA151" i="1"/>
  <c r="AA204" i="1" s="1"/>
  <c r="AA281" i="1"/>
  <c r="AA163" i="1"/>
  <c r="AA113" i="1"/>
  <c r="B14" i="5"/>
  <c r="B13" i="5"/>
  <c r="H183" i="1"/>
  <c r="B12" i="5"/>
  <c r="N179" i="1"/>
  <c r="N183" i="1" s="1"/>
  <c r="N35" i="1"/>
  <c r="B3" i="5"/>
  <c r="B5" i="5"/>
  <c r="AA87" i="1" l="1"/>
  <c r="AA125" i="1"/>
  <c r="AA197" i="1"/>
  <c r="T241" i="1" l="1"/>
  <c r="H315" i="1" l="1"/>
  <c r="H298" i="1"/>
  <c r="H264" i="1"/>
  <c r="H230" i="1"/>
  <c r="N313" i="1"/>
  <c r="Q305" i="1"/>
  <c r="N296" i="1"/>
  <c r="Q288" i="1"/>
  <c r="N262" i="1"/>
  <c r="Q254" i="1"/>
  <c r="N228" i="1"/>
  <c r="Q220" i="1"/>
  <c r="I202" i="1"/>
  <c r="H204" i="1"/>
  <c r="I195" i="1"/>
  <c r="H197" i="1"/>
  <c r="I188" i="1"/>
  <c r="H190" i="1"/>
  <c r="I181" i="1"/>
  <c r="F18" i="5" l="1"/>
  <c r="H56" i="1"/>
  <c r="Q27" i="1"/>
  <c r="AB1" i="1"/>
  <c r="AB273" i="1" l="1"/>
  <c r="AB279" i="1"/>
  <c r="AC1" i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AA83" i="1"/>
  <c r="AA123" i="1"/>
  <c r="AA47" i="1"/>
  <c r="AB105" i="1"/>
  <c r="AB149" i="1"/>
  <c r="AC6" i="1"/>
  <c r="AB143" i="1"/>
  <c r="AB47" i="1"/>
  <c r="AB67" i="1"/>
  <c r="AB111" i="1"/>
  <c r="AB53" i="1"/>
  <c r="AB73" i="1"/>
  <c r="AA245" i="1"/>
  <c r="AA239" i="1"/>
  <c r="F2" i="5"/>
  <c r="AA296" i="1"/>
  <c r="AA290" i="1"/>
  <c r="AA262" i="1"/>
  <c r="AA228" i="1"/>
  <c r="AA313" i="1"/>
  <c r="AA222" i="1"/>
  <c r="AA307" i="1"/>
  <c r="AA256" i="1"/>
  <c r="AA35" i="1"/>
  <c r="AA29" i="1"/>
  <c r="H2" i="5" l="1"/>
  <c r="AA121" i="1"/>
  <c r="AA91" i="1"/>
  <c r="AA92" i="1" s="1"/>
  <c r="AA94" i="1" s="1"/>
  <c r="F6" i="5" s="1"/>
  <c r="AB85" i="1"/>
  <c r="AA85" i="1"/>
  <c r="AB91" i="1"/>
  <c r="AA129" i="1"/>
  <c r="AA130" i="1" s="1"/>
  <c r="AB45" i="1"/>
  <c r="AA159" i="1"/>
  <c r="AB83" i="1"/>
  <c r="AB121" i="1"/>
  <c r="AA53" i="1"/>
  <c r="AA54" i="1" s="1"/>
  <c r="AB54" i="1" s="1"/>
  <c r="AA230" i="1"/>
  <c r="AA45" i="1"/>
  <c r="AB123" i="1"/>
  <c r="AA161" i="1"/>
  <c r="AA167" i="1"/>
  <c r="AA168" i="1" s="1"/>
  <c r="AB281" i="1"/>
  <c r="G18" i="5" s="1"/>
  <c r="AC273" i="1"/>
  <c r="AC279" i="1"/>
  <c r="AA315" i="1"/>
  <c r="F20" i="5" s="1"/>
  <c r="AB151" i="1"/>
  <c r="AA37" i="1"/>
  <c r="AA247" i="1"/>
  <c r="AB75" i="1"/>
  <c r="AB190" i="1" s="1"/>
  <c r="AB113" i="1"/>
  <c r="AC121" i="1" s="1"/>
  <c r="AD6" i="1"/>
  <c r="I2" i="5" s="1"/>
  <c r="AC83" i="1"/>
  <c r="AC73" i="1"/>
  <c r="AC105" i="1"/>
  <c r="AC85" i="1"/>
  <c r="AC143" i="1"/>
  <c r="AC111" i="1"/>
  <c r="AC149" i="1"/>
  <c r="AC67" i="1"/>
  <c r="AC45" i="1"/>
  <c r="AC47" i="1"/>
  <c r="AA264" i="1"/>
  <c r="AB245" i="1"/>
  <c r="AB239" i="1"/>
  <c r="AA298" i="1"/>
  <c r="AB290" i="1"/>
  <c r="AB256" i="1"/>
  <c r="AB228" i="1"/>
  <c r="AB313" i="1"/>
  <c r="AB222" i="1"/>
  <c r="AB296" i="1"/>
  <c r="AB307" i="1"/>
  <c r="AB262" i="1"/>
  <c r="AB35" i="1"/>
  <c r="AB29" i="1"/>
  <c r="AA96" i="1" l="1"/>
  <c r="F31" i="5" s="1"/>
  <c r="AA170" i="1"/>
  <c r="F8" i="5" s="1"/>
  <c r="AA132" i="1"/>
  <c r="F7" i="5" s="1"/>
  <c r="F35" i="5"/>
  <c r="AA49" i="1"/>
  <c r="AA56" i="1" s="1"/>
  <c r="AB92" i="1"/>
  <c r="AC53" i="1"/>
  <c r="AC54" i="1" s="1"/>
  <c r="AA18" i="1"/>
  <c r="F9" i="5" s="1"/>
  <c r="F16" i="5"/>
  <c r="AC91" i="1"/>
  <c r="F34" i="5"/>
  <c r="AC75" i="1"/>
  <c r="AC190" i="1" s="1"/>
  <c r="AB163" i="1"/>
  <c r="F19" i="5"/>
  <c r="F17" i="5"/>
  <c r="AA19" i="1"/>
  <c r="F10" i="5" s="1"/>
  <c r="AC281" i="1"/>
  <c r="H18" i="5" s="1"/>
  <c r="AC151" i="1"/>
  <c r="AC204" i="1" s="1"/>
  <c r="AB204" i="1"/>
  <c r="AB159" i="1"/>
  <c r="G34" i="5" s="1"/>
  <c r="AB161" i="1"/>
  <c r="AB18" i="1" s="1"/>
  <c r="G9" i="5" s="1"/>
  <c r="AB167" i="1"/>
  <c r="AB168" i="1" s="1"/>
  <c r="AD279" i="1"/>
  <c r="AD273" i="1"/>
  <c r="AB197" i="1"/>
  <c r="AB129" i="1"/>
  <c r="AB130" i="1" s="1"/>
  <c r="AC123" i="1"/>
  <c r="AB87" i="1"/>
  <c r="AB94" i="1" s="1"/>
  <c r="AC113" i="1"/>
  <c r="AC129" i="1" s="1"/>
  <c r="AB125" i="1"/>
  <c r="F5" i="5"/>
  <c r="AA183" i="1"/>
  <c r="AA176" i="1" s="1"/>
  <c r="F12" i="5" s="1"/>
  <c r="AE6" i="1"/>
  <c r="J2" i="5" s="1"/>
  <c r="AD67" i="1"/>
  <c r="AD83" i="1"/>
  <c r="AD73" i="1"/>
  <c r="AD105" i="1"/>
  <c r="AD85" i="1"/>
  <c r="AD143" i="1"/>
  <c r="AD111" i="1"/>
  <c r="AD149" i="1"/>
  <c r="AD47" i="1"/>
  <c r="AD45" i="1"/>
  <c r="AB37" i="1"/>
  <c r="G35" i="5" s="1"/>
  <c r="AB247" i="1"/>
  <c r="AA213" i="1"/>
  <c r="F14" i="5" s="1"/>
  <c r="AC239" i="1"/>
  <c r="AC245" i="1"/>
  <c r="AB230" i="1"/>
  <c r="AB298" i="1"/>
  <c r="G19" i="5" s="1"/>
  <c r="AB264" i="1"/>
  <c r="G17" i="5" s="1"/>
  <c r="AC228" i="1"/>
  <c r="AC313" i="1"/>
  <c r="AC222" i="1"/>
  <c r="AC307" i="1"/>
  <c r="AC262" i="1"/>
  <c r="AC290" i="1"/>
  <c r="AC256" i="1"/>
  <c r="AC296" i="1"/>
  <c r="AB315" i="1"/>
  <c r="G20" i="5" s="1"/>
  <c r="AC35" i="1"/>
  <c r="AC29" i="1"/>
  <c r="AC92" i="1" l="1"/>
  <c r="AB170" i="1"/>
  <c r="G8" i="5" s="1"/>
  <c r="AA172" i="1"/>
  <c r="F33" i="5" s="1"/>
  <c r="AB132" i="1"/>
  <c r="AB134" i="1" s="1"/>
  <c r="G32" i="5" s="1"/>
  <c r="AA134" i="1"/>
  <c r="F32" i="5" s="1"/>
  <c r="AD91" i="1"/>
  <c r="AD92" i="1" s="1"/>
  <c r="AD53" i="1"/>
  <c r="AD54" i="1" s="1"/>
  <c r="AA17" i="1"/>
  <c r="F3" i="5" s="1"/>
  <c r="F11" i="5" s="1"/>
  <c r="F13" i="5" s="1"/>
  <c r="F22" i="5" s="1"/>
  <c r="AC163" i="1"/>
  <c r="AB96" i="1"/>
  <c r="G31" i="5" s="1"/>
  <c r="G6" i="5"/>
  <c r="AB19" i="1"/>
  <c r="G10" i="5" s="1"/>
  <c r="G16" i="5"/>
  <c r="AC197" i="1"/>
  <c r="AD121" i="1"/>
  <c r="AD123" i="1"/>
  <c r="AD281" i="1"/>
  <c r="I18" i="5" s="1"/>
  <c r="AC125" i="1"/>
  <c r="AD75" i="1"/>
  <c r="AD190" i="1" s="1"/>
  <c r="AD151" i="1"/>
  <c r="AD167" i="1" s="1"/>
  <c r="AC167" i="1"/>
  <c r="AC168" i="1" s="1"/>
  <c r="AC159" i="1"/>
  <c r="H34" i="5" s="1"/>
  <c r="AC161" i="1"/>
  <c r="AC18" i="1" s="1"/>
  <c r="H9" i="5" s="1"/>
  <c r="AC87" i="1"/>
  <c r="AD113" i="1"/>
  <c r="AE121" i="1" s="1"/>
  <c r="AE273" i="1"/>
  <c r="AE279" i="1"/>
  <c r="AC130" i="1"/>
  <c r="AB49" i="1"/>
  <c r="AB183" i="1"/>
  <c r="AA58" i="1"/>
  <c r="AF6" i="1"/>
  <c r="K2" i="5" s="1"/>
  <c r="AE105" i="1"/>
  <c r="AE85" i="1"/>
  <c r="AE143" i="1"/>
  <c r="AE111" i="1"/>
  <c r="AE149" i="1"/>
  <c r="AE47" i="1"/>
  <c r="AE67" i="1"/>
  <c r="AE73" i="1"/>
  <c r="AE83" i="1"/>
  <c r="AE45" i="1"/>
  <c r="AC37" i="1"/>
  <c r="AC247" i="1"/>
  <c r="AD245" i="1"/>
  <c r="AD239" i="1"/>
  <c r="AB213" i="1"/>
  <c r="G14" i="5" s="1"/>
  <c r="AC264" i="1"/>
  <c r="H17" i="5" s="1"/>
  <c r="AC298" i="1"/>
  <c r="H19" i="5" s="1"/>
  <c r="AD313" i="1"/>
  <c r="AD222" i="1"/>
  <c r="AD307" i="1"/>
  <c r="AD262" i="1"/>
  <c r="AD228" i="1"/>
  <c r="AD256" i="1"/>
  <c r="AD296" i="1"/>
  <c r="AD290" i="1"/>
  <c r="AC315" i="1"/>
  <c r="H20" i="5" s="1"/>
  <c r="AC230" i="1"/>
  <c r="AD29" i="1"/>
  <c r="AD35" i="1"/>
  <c r="AB172" i="1" l="1"/>
  <c r="G33" i="5" s="1"/>
  <c r="G7" i="5"/>
  <c r="AC170" i="1"/>
  <c r="H8" i="5" s="1"/>
  <c r="AC94" i="1"/>
  <c r="H6" i="5" s="1"/>
  <c r="AC132" i="1"/>
  <c r="H7" i="5" s="1"/>
  <c r="AA209" i="1"/>
  <c r="AA321" i="1" s="1"/>
  <c r="AB56" i="1"/>
  <c r="G5" i="5" s="1"/>
  <c r="F30" i="5"/>
  <c r="AD161" i="1"/>
  <c r="AD18" i="1" s="1"/>
  <c r="I9" i="5" s="1"/>
  <c r="AE113" i="1"/>
  <c r="AE129" i="1" s="1"/>
  <c r="H16" i="5"/>
  <c r="AD204" i="1"/>
  <c r="AE53" i="1"/>
  <c r="AE54" i="1" s="1"/>
  <c r="H35" i="5"/>
  <c r="AC96" i="1"/>
  <c r="H31" i="5" s="1"/>
  <c r="AD163" i="1"/>
  <c r="AE91" i="1"/>
  <c r="AE92" i="1" s="1"/>
  <c r="AD159" i="1"/>
  <c r="I34" i="5" s="1"/>
  <c r="AD87" i="1"/>
  <c r="AE75" i="1"/>
  <c r="AE190" i="1" s="1"/>
  <c r="AE123" i="1"/>
  <c r="AD125" i="1"/>
  <c r="AE151" i="1"/>
  <c r="AE161" i="1" s="1"/>
  <c r="AD168" i="1"/>
  <c r="AC172" i="1"/>
  <c r="H33" i="5" s="1"/>
  <c r="AC19" i="1"/>
  <c r="H10" i="5" s="1"/>
  <c r="AE281" i="1"/>
  <c r="J18" i="5" s="1"/>
  <c r="AD197" i="1"/>
  <c r="AD129" i="1"/>
  <c r="AD130" i="1" s="1"/>
  <c r="AF273" i="1"/>
  <c r="AF279" i="1"/>
  <c r="AA21" i="1"/>
  <c r="F28" i="5" s="1"/>
  <c r="AC49" i="1"/>
  <c r="AC56" i="1" s="1"/>
  <c r="AC183" i="1"/>
  <c r="AE197" i="1"/>
  <c r="AD37" i="1"/>
  <c r="AG6" i="1"/>
  <c r="L2" i="5" s="1"/>
  <c r="AF73" i="1"/>
  <c r="AF143" i="1"/>
  <c r="AF111" i="1"/>
  <c r="AF149" i="1"/>
  <c r="AF67" i="1"/>
  <c r="AF45" i="1"/>
  <c r="AF47" i="1"/>
  <c r="AF105" i="1"/>
  <c r="AF121" i="1"/>
  <c r="AF83" i="1"/>
  <c r="AF85" i="1"/>
  <c r="AF91" i="1"/>
  <c r="AD247" i="1"/>
  <c r="AE239" i="1"/>
  <c r="AE245" i="1"/>
  <c r="AC213" i="1"/>
  <c r="H14" i="5" s="1"/>
  <c r="AD264" i="1"/>
  <c r="I17" i="5" s="1"/>
  <c r="AD230" i="1"/>
  <c r="AD298" i="1"/>
  <c r="I19" i="5" s="1"/>
  <c r="AD315" i="1"/>
  <c r="I20" i="5" s="1"/>
  <c r="AE307" i="1"/>
  <c r="AE262" i="1"/>
  <c r="AE256" i="1"/>
  <c r="AE313" i="1"/>
  <c r="AE296" i="1"/>
  <c r="AE290" i="1"/>
  <c r="AE228" i="1"/>
  <c r="AE222" i="1"/>
  <c r="AB176" i="1"/>
  <c r="G12" i="5" s="1"/>
  <c r="AE35" i="1"/>
  <c r="AE29" i="1"/>
  <c r="AC134" i="1" l="1"/>
  <c r="H32" i="5" s="1"/>
  <c r="AF123" i="1"/>
  <c r="AB58" i="1"/>
  <c r="G30" i="5" s="1"/>
  <c r="AD170" i="1"/>
  <c r="AD172" i="1" s="1"/>
  <c r="I33" i="5" s="1"/>
  <c r="AE87" i="1"/>
  <c r="AE94" i="1" s="1"/>
  <c r="AE96" i="1" s="1"/>
  <c r="J31" i="5" s="1"/>
  <c r="AD132" i="1"/>
  <c r="I7" i="5" s="1"/>
  <c r="AD94" i="1"/>
  <c r="I6" i="5" s="1"/>
  <c r="I16" i="5"/>
  <c r="AE18" i="1"/>
  <c r="J9" i="5" s="1"/>
  <c r="AE167" i="1"/>
  <c r="AE168" i="1" s="1"/>
  <c r="AE163" i="1"/>
  <c r="AE159" i="1"/>
  <c r="J34" i="5" s="1"/>
  <c r="AF92" i="1"/>
  <c r="AE204" i="1"/>
  <c r="AD183" i="1"/>
  <c r="I35" i="5"/>
  <c r="AF113" i="1"/>
  <c r="AF129" i="1" s="1"/>
  <c r="AE125" i="1"/>
  <c r="AC58" i="1"/>
  <c r="H5" i="5"/>
  <c r="AC17" i="1"/>
  <c r="H3" i="5" s="1"/>
  <c r="H11" i="5" s="1"/>
  <c r="AD19" i="1"/>
  <c r="I10" i="5" s="1"/>
  <c r="AD134" i="1"/>
  <c r="I32" i="5" s="1"/>
  <c r="AE130" i="1"/>
  <c r="AG279" i="1"/>
  <c r="AG273" i="1"/>
  <c r="AF281" i="1"/>
  <c r="K18" i="5" s="1"/>
  <c r="AD49" i="1"/>
  <c r="AF75" i="1"/>
  <c r="AF87" i="1" s="1"/>
  <c r="AF94" i="1" s="1"/>
  <c r="AF53" i="1"/>
  <c r="AF54" i="1" s="1"/>
  <c r="AB21" i="1"/>
  <c r="G28" i="5" s="1"/>
  <c r="AF151" i="1"/>
  <c r="AH6" i="1"/>
  <c r="M2" i="5" s="1"/>
  <c r="AG105" i="1"/>
  <c r="AG143" i="1"/>
  <c r="AG111" i="1"/>
  <c r="AG149" i="1"/>
  <c r="AG67" i="1"/>
  <c r="AG73" i="1"/>
  <c r="AG83" i="1"/>
  <c r="AG85" i="1"/>
  <c r="AG45" i="1"/>
  <c r="AG47" i="1"/>
  <c r="AE37" i="1"/>
  <c r="J35" i="5" s="1"/>
  <c r="AB17" i="1"/>
  <c r="G3" i="5" s="1"/>
  <c r="AE247" i="1"/>
  <c r="AF245" i="1"/>
  <c r="AF239" i="1"/>
  <c r="AC176" i="1"/>
  <c r="H12" i="5" s="1"/>
  <c r="AD213" i="1"/>
  <c r="I14" i="5" s="1"/>
  <c r="AE264" i="1"/>
  <c r="J17" i="5" s="1"/>
  <c r="AE230" i="1"/>
  <c r="AF262" i="1"/>
  <c r="AF307" i="1"/>
  <c r="AF256" i="1"/>
  <c r="AF228" i="1"/>
  <c r="AF296" i="1"/>
  <c r="AF290" i="1"/>
  <c r="AF313" i="1"/>
  <c r="AF222" i="1"/>
  <c r="AE315" i="1"/>
  <c r="AE298" i="1"/>
  <c r="J19" i="5" s="1"/>
  <c r="AF29" i="1"/>
  <c r="AF35" i="1"/>
  <c r="J6" i="5" l="1"/>
  <c r="AD96" i="1"/>
  <c r="I31" i="5" s="1"/>
  <c r="I8" i="5"/>
  <c r="J8" i="5"/>
  <c r="AE170" i="1"/>
  <c r="AE132" i="1"/>
  <c r="J7" i="5" s="1"/>
  <c r="AD56" i="1"/>
  <c r="I5" i="5" s="1"/>
  <c r="J16" i="5"/>
  <c r="AG121" i="1"/>
  <c r="AG123" i="1"/>
  <c r="AF130" i="1"/>
  <c r="H30" i="5"/>
  <c r="AF197" i="1"/>
  <c r="AC21" i="1"/>
  <c r="H28" i="5" s="1"/>
  <c r="AE172" i="1"/>
  <c r="J33" i="5" s="1"/>
  <c r="AF163" i="1"/>
  <c r="AE19" i="1"/>
  <c r="J10" i="5" s="1"/>
  <c r="AG91" i="1"/>
  <c r="AG92" i="1" s="1"/>
  <c r="AF190" i="1"/>
  <c r="AF125" i="1"/>
  <c r="H13" i="5"/>
  <c r="H22" i="5" s="1"/>
  <c r="J20" i="5"/>
  <c r="G11" i="5"/>
  <c r="AF96" i="1"/>
  <c r="K31" i="5" s="1"/>
  <c r="K6" i="5"/>
  <c r="AG281" i="1"/>
  <c r="L18" i="5" s="1"/>
  <c r="AF298" i="1"/>
  <c r="K19" i="5" s="1"/>
  <c r="AG75" i="1"/>
  <c r="AG190" i="1" s="1"/>
  <c r="AE183" i="1"/>
  <c r="AG53" i="1"/>
  <c r="AG54" i="1" s="1"/>
  <c r="AC209" i="1"/>
  <c r="AC321" i="1" s="1"/>
  <c r="AH273" i="1"/>
  <c r="AH279" i="1"/>
  <c r="AF204" i="1"/>
  <c r="AF161" i="1"/>
  <c r="AF18" i="1" s="1"/>
  <c r="K9" i="5" s="1"/>
  <c r="AF159" i="1"/>
  <c r="K34" i="5" s="1"/>
  <c r="AF167" i="1"/>
  <c r="AF168" i="1" s="1"/>
  <c r="AB209" i="1"/>
  <c r="AB321" i="1" s="1"/>
  <c r="AA326" i="1"/>
  <c r="AA347" i="1" s="1"/>
  <c r="AE49" i="1"/>
  <c r="AE56" i="1" s="1"/>
  <c r="AG113" i="1"/>
  <c r="AG129" i="1" s="1"/>
  <c r="AG130" i="1" s="1"/>
  <c r="AG151" i="1"/>
  <c r="AI6" i="1"/>
  <c r="N2" i="5" s="1"/>
  <c r="AH143" i="1"/>
  <c r="AH111" i="1"/>
  <c r="AH149" i="1"/>
  <c r="AH67" i="1"/>
  <c r="AH73" i="1"/>
  <c r="AH105" i="1"/>
  <c r="AH85" i="1"/>
  <c r="AH83" i="1"/>
  <c r="AH45" i="1"/>
  <c r="AH47" i="1"/>
  <c r="AF37" i="1"/>
  <c r="AF230" i="1"/>
  <c r="AD176" i="1"/>
  <c r="I12" i="5" s="1"/>
  <c r="AF247" i="1"/>
  <c r="AF264" i="1"/>
  <c r="K17" i="5" s="1"/>
  <c r="AF315" i="1"/>
  <c r="K20" i="5" s="1"/>
  <c r="AG245" i="1"/>
  <c r="AG239" i="1"/>
  <c r="AE213" i="1"/>
  <c r="J14" i="5" s="1"/>
  <c r="AG256" i="1"/>
  <c r="AG296" i="1"/>
  <c r="AG290" i="1"/>
  <c r="AG228" i="1"/>
  <c r="AG313" i="1"/>
  <c r="AG222" i="1"/>
  <c r="AG262" i="1"/>
  <c r="AG307" i="1"/>
  <c r="AG29" i="1"/>
  <c r="AG35" i="1"/>
  <c r="AE134" i="1" l="1"/>
  <c r="J32" i="5" s="1"/>
  <c r="AD17" i="1"/>
  <c r="I3" i="5" s="1"/>
  <c r="I11" i="5" s="1"/>
  <c r="I13" i="5" s="1"/>
  <c r="I22" i="5" s="1"/>
  <c r="AF170" i="1"/>
  <c r="AF172" i="1" s="1"/>
  <c r="K33" i="5" s="1"/>
  <c r="AF132" i="1"/>
  <c r="K7" i="5" s="1"/>
  <c r="AD58" i="1"/>
  <c r="I30" i="5" s="1"/>
  <c r="K16" i="5"/>
  <c r="AF183" i="1"/>
  <c r="AF176" i="1" s="1"/>
  <c r="K12" i="5" s="1"/>
  <c r="K35" i="5"/>
  <c r="AE17" i="1"/>
  <c r="J3" i="5" s="1"/>
  <c r="J5" i="5"/>
  <c r="AH281" i="1"/>
  <c r="M18" i="5" s="1"/>
  <c r="G13" i="5"/>
  <c r="AF19" i="1"/>
  <c r="K10" i="5" s="1"/>
  <c r="AH123" i="1"/>
  <c r="AH121" i="1"/>
  <c r="AG87" i="1"/>
  <c r="AG94" i="1" s="1"/>
  <c r="AH91" i="1"/>
  <c r="AH92" i="1" s="1"/>
  <c r="W326" i="1"/>
  <c r="AA331" i="1" s="1"/>
  <c r="AH53" i="1"/>
  <c r="AH54" i="1" s="1"/>
  <c r="AH113" i="1"/>
  <c r="AH129" i="1" s="1"/>
  <c r="AH130" i="1" s="1"/>
  <c r="AH75" i="1"/>
  <c r="AH190" i="1" s="1"/>
  <c r="AG167" i="1"/>
  <c r="AG168" i="1" s="1"/>
  <c r="AG19" i="1" s="1"/>
  <c r="L10" i="5" s="1"/>
  <c r="AG161" i="1"/>
  <c r="AG18" i="1" s="1"/>
  <c r="L9" i="5" s="1"/>
  <c r="AG159" i="1"/>
  <c r="L34" i="5" s="1"/>
  <c r="AD209" i="1"/>
  <c r="AD321" i="1" s="1"/>
  <c r="AI273" i="1"/>
  <c r="AI279" i="1"/>
  <c r="AH151" i="1"/>
  <c r="AF49" i="1"/>
  <c r="AF56" i="1" s="1"/>
  <c r="AG37" i="1"/>
  <c r="AG163" i="1"/>
  <c r="AG170" i="1" s="1"/>
  <c r="AG204" i="1"/>
  <c r="AG125" i="1"/>
  <c r="AG132" i="1" s="1"/>
  <c r="AG197" i="1"/>
  <c r="AE58" i="1"/>
  <c r="J30" i="5" s="1"/>
  <c r="AJ6" i="1"/>
  <c r="O2" i="5" s="1"/>
  <c r="AI149" i="1"/>
  <c r="AI67" i="1"/>
  <c r="AI73" i="1"/>
  <c r="AI105" i="1"/>
  <c r="AI143" i="1"/>
  <c r="AI111" i="1"/>
  <c r="AI85" i="1"/>
  <c r="AI83" i="1"/>
  <c r="AI47" i="1"/>
  <c r="AI45" i="1"/>
  <c r="AG315" i="1"/>
  <c r="L20" i="5" s="1"/>
  <c r="AG230" i="1"/>
  <c r="AF213" i="1"/>
  <c r="K14" i="5" s="1"/>
  <c r="AG247" i="1"/>
  <c r="AG298" i="1"/>
  <c r="L19" i="5" s="1"/>
  <c r="AG264" i="1"/>
  <c r="L17" i="5" s="1"/>
  <c r="AH239" i="1"/>
  <c r="AH245" i="1"/>
  <c r="AE176" i="1"/>
  <c r="AH296" i="1"/>
  <c r="AH256" i="1"/>
  <c r="AH290" i="1"/>
  <c r="AH228" i="1"/>
  <c r="AH313" i="1"/>
  <c r="AH222" i="1"/>
  <c r="AH307" i="1"/>
  <c r="AH262" i="1"/>
  <c r="AH29" i="1"/>
  <c r="AH35" i="1"/>
  <c r="AD21" i="1" l="1"/>
  <c r="I28" i="5" s="1"/>
  <c r="K8" i="5"/>
  <c r="AF134" i="1"/>
  <c r="K32" i="5" s="1"/>
  <c r="AH197" i="1"/>
  <c r="L16" i="5"/>
  <c r="AI91" i="1"/>
  <c r="AI92" i="1" s="1"/>
  <c r="AG183" i="1"/>
  <c r="AG176" i="1" s="1"/>
  <c r="L12" i="5" s="1"/>
  <c r="L35" i="5"/>
  <c r="AF58" i="1"/>
  <c r="K30" i="5" s="1"/>
  <c r="K5" i="5"/>
  <c r="G22" i="5"/>
  <c r="AI75" i="1"/>
  <c r="AI190" i="1" s="1"/>
  <c r="AG134" i="1"/>
  <c r="L32" i="5" s="1"/>
  <c r="L7" i="5"/>
  <c r="AG96" i="1"/>
  <c r="L31" i="5" s="1"/>
  <c r="L6" i="5"/>
  <c r="J11" i="5"/>
  <c r="J12" i="5"/>
  <c r="F25" i="5"/>
  <c r="AB331" i="1"/>
  <c r="AI121" i="1"/>
  <c r="AI123" i="1"/>
  <c r="AE209" i="1"/>
  <c r="AE321" i="1" s="1"/>
  <c r="AH204" i="1"/>
  <c r="AH161" i="1"/>
  <c r="AH18" i="1" s="1"/>
  <c r="M9" i="5" s="1"/>
  <c r="AH167" i="1"/>
  <c r="AH168" i="1" s="1"/>
  <c r="AH19" i="1" s="1"/>
  <c r="M10" i="5" s="1"/>
  <c r="AH159" i="1"/>
  <c r="M34" i="5" s="1"/>
  <c r="AJ273" i="1"/>
  <c r="AJ279" i="1"/>
  <c r="AI281" i="1"/>
  <c r="N18" i="5" s="1"/>
  <c r="AI113" i="1"/>
  <c r="AJ121" i="1" s="1"/>
  <c r="AG49" i="1"/>
  <c r="AH87" i="1"/>
  <c r="AH94" i="1" s="1"/>
  <c r="AI53" i="1"/>
  <c r="AI54" i="1" s="1"/>
  <c r="AF17" i="1"/>
  <c r="AE21" i="1"/>
  <c r="J28" i="5" s="1"/>
  <c r="AI151" i="1"/>
  <c r="AH163" i="1"/>
  <c r="AH125" i="1"/>
  <c r="AH132" i="1" s="1"/>
  <c r="AK6" i="1"/>
  <c r="P2" i="5" s="1"/>
  <c r="AJ67" i="1"/>
  <c r="AJ73" i="1"/>
  <c r="AJ105" i="1"/>
  <c r="AJ143" i="1"/>
  <c r="AJ111" i="1"/>
  <c r="AJ149" i="1"/>
  <c r="AJ85" i="1"/>
  <c r="AJ83" i="1"/>
  <c r="AJ47" i="1"/>
  <c r="AJ45" i="1"/>
  <c r="AH37" i="1"/>
  <c r="AH247" i="1"/>
  <c r="AH298" i="1"/>
  <c r="M19" i="5" s="1"/>
  <c r="AG213" i="1"/>
  <c r="L14" i="5" s="1"/>
  <c r="AH264" i="1"/>
  <c r="M17" i="5" s="1"/>
  <c r="AH315" i="1"/>
  <c r="M20" i="5" s="1"/>
  <c r="AH230" i="1"/>
  <c r="M16" i="5" s="1"/>
  <c r="AI245" i="1"/>
  <c r="AI239" i="1"/>
  <c r="AI296" i="1"/>
  <c r="AI290" i="1"/>
  <c r="AI228" i="1"/>
  <c r="AI313" i="1"/>
  <c r="AI222" i="1"/>
  <c r="AI307" i="1"/>
  <c r="AI262" i="1"/>
  <c r="AI256" i="1"/>
  <c r="AI35" i="1"/>
  <c r="AI29" i="1"/>
  <c r="AF21" i="1" l="1"/>
  <c r="K28" i="5" s="1"/>
  <c r="M8" i="5"/>
  <c r="AH170" i="1"/>
  <c r="AG56" i="1"/>
  <c r="AG58" i="1" s="1"/>
  <c r="L30" i="5" s="1"/>
  <c r="AJ91" i="1"/>
  <c r="AJ92" i="1" s="1"/>
  <c r="AC331" i="1"/>
  <c r="H25" i="5" s="1"/>
  <c r="AJ123" i="1"/>
  <c r="AH183" i="1"/>
  <c r="M35" i="5"/>
  <c r="J13" i="5"/>
  <c r="AF209" i="1"/>
  <c r="AF321" i="1" s="1"/>
  <c r="K3" i="5"/>
  <c r="AH96" i="1"/>
  <c r="M31" i="5" s="1"/>
  <c r="M6" i="5"/>
  <c r="AG172" i="1"/>
  <c r="L33" i="5" s="1"/>
  <c r="L8" i="5"/>
  <c r="G25" i="5"/>
  <c r="AJ281" i="1"/>
  <c r="O18" i="5" s="1"/>
  <c r="AJ113" i="1"/>
  <c r="AK121" i="1" s="1"/>
  <c r="AI87" i="1"/>
  <c r="AI94" i="1" s="1"/>
  <c r="AH172" i="1"/>
  <c r="M33" i="5" s="1"/>
  <c r="AJ75" i="1"/>
  <c r="AJ190" i="1" s="1"/>
  <c r="AI161" i="1"/>
  <c r="AI18" i="1" s="1"/>
  <c r="N9" i="5" s="1"/>
  <c r="AI167" i="1"/>
  <c r="AI168" i="1" s="1"/>
  <c r="AI159" i="1"/>
  <c r="N34" i="5" s="1"/>
  <c r="AK273" i="1"/>
  <c r="AK279" i="1"/>
  <c r="AJ53" i="1"/>
  <c r="AJ54" i="1" s="1"/>
  <c r="AI197" i="1"/>
  <c r="AI129" i="1"/>
  <c r="AI130" i="1" s="1"/>
  <c r="AI125" i="1"/>
  <c r="AJ151" i="1"/>
  <c r="AI163" i="1"/>
  <c r="AI204" i="1"/>
  <c r="AL6" i="1"/>
  <c r="Q2" i="5" s="1"/>
  <c r="AK73" i="1"/>
  <c r="AK105" i="1"/>
  <c r="AK143" i="1"/>
  <c r="AK111" i="1"/>
  <c r="AK149" i="1"/>
  <c r="AK67" i="1"/>
  <c r="AK83" i="1"/>
  <c r="AK85" i="1"/>
  <c r="AK45" i="1"/>
  <c r="AK47" i="1"/>
  <c r="AH49" i="1"/>
  <c r="AI37" i="1"/>
  <c r="AI247" i="1"/>
  <c r="AI298" i="1"/>
  <c r="N19" i="5" s="1"/>
  <c r="AI315" i="1"/>
  <c r="N20" i="5" s="1"/>
  <c r="AH213" i="1"/>
  <c r="M14" i="5" s="1"/>
  <c r="AI264" i="1"/>
  <c r="N17" i="5" s="1"/>
  <c r="AI230" i="1"/>
  <c r="AJ245" i="1"/>
  <c r="AJ239" i="1"/>
  <c r="AJ290" i="1"/>
  <c r="AJ228" i="1"/>
  <c r="AJ222" i="1"/>
  <c r="AJ296" i="1"/>
  <c r="AJ313" i="1"/>
  <c r="AJ256" i="1"/>
  <c r="AJ307" i="1"/>
  <c r="AJ262" i="1"/>
  <c r="AJ29" i="1"/>
  <c r="AJ35" i="1"/>
  <c r="AD331" i="1" l="1"/>
  <c r="I25" i="5" s="1"/>
  <c r="AI132" i="1"/>
  <c r="AG21" i="1"/>
  <c r="L28" i="5" s="1"/>
  <c r="AI170" i="1"/>
  <c r="AG17" i="1"/>
  <c r="L3" i="5" s="1"/>
  <c r="L11" i="5" s="1"/>
  <c r="L13" i="5" s="1"/>
  <c r="L22" i="5" s="1"/>
  <c r="AH56" i="1"/>
  <c r="M5" i="5" s="1"/>
  <c r="L5" i="5"/>
  <c r="N16" i="5"/>
  <c r="AI183" i="1"/>
  <c r="N35" i="5"/>
  <c r="AK123" i="1"/>
  <c r="J22" i="5"/>
  <c r="AI96" i="1"/>
  <c r="N31" i="5" s="1"/>
  <c r="N6" i="5"/>
  <c r="K11" i="5"/>
  <c r="AH134" i="1"/>
  <c r="M32" i="5" s="1"/>
  <c r="M7" i="5"/>
  <c r="AK53" i="1"/>
  <c r="AK54" i="1" s="1"/>
  <c r="AK91" i="1"/>
  <c r="AK92" i="1" s="1"/>
  <c r="AK281" i="1"/>
  <c r="P18" i="5" s="1"/>
  <c r="AJ197" i="1"/>
  <c r="AJ129" i="1"/>
  <c r="AJ130" i="1" s="1"/>
  <c r="AI19" i="1"/>
  <c r="N10" i="5" s="1"/>
  <c r="AJ87" i="1"/>
  <c r="AJ94" i="1" s="1"/>
  <c r="AJ204" i="1"/>
  <c r="AJ159" i="1"/>
  <c r="O34" i="5" s="1"/>
  <c r="AJ167" i="1"/>
  <c r="AJ168" i="1" s="1"/>
  <c r="AJ161" i="1"/>
  <c r="AJ18" i="1" s="1"/>
  <c r="O9" i="5" s="1"/>
  <c r="AL279" i="1"/>
  <c r="AL273" i="1"/>
  <c r="AH58" i="1"/>
  <c r="AK75" i="1"/>
  <c r="AJ163" i="1"/>
  <c r="AJ170" i="1" s="1"/>
  <c r="AK151" i="1"/>
  <c r="AK159" i="1" s="1"/>
  <c r="P34" i="5" s="1"/>
  <c r="AJ125" i="1"/>
  <c r="AK113" i="1"/>
  <c r="AM6" i="1"/>
  <c r="AL67" i="1"/>
  <c r="AL73" i="1"/>
  <c r="AL105" i="1"/>
  <c r="AL143" i="1"/>
  <c r="AL111" i="1"/>
  <c r="AL149" i="1"/>
  <c r="AL121" i="1"/>
  <c r="AL83" i="1"/>
  <c r="AL85" i="1"/>
  <c r="AL47" i="1"/>
  <c r="AL45" i="1"/>
  <c r="AI49" i="1"/>
  <c r="AH176" i="1"/>
  <c r="M12" i="5" s="1"/>
  <c r="AJ37" i="1"/>
  <c r="AJ315" i="1"/>
  <c r="O20" i="5" s="1"/>
  <c r="AJ247" i="1"/>
  <c r="AJ264" i="1"/>
  <c r="O17" i="5" s="1"/>
  <c r="AE331" i="1"/>
  <c r="J25" i="5" s="1"/>
  <c r="AJ230" i="1"/>
  <c r="AJ298" i="1"/>
  <c r="O19" i="5" s="1"/>
  <c r="AI213" i="1"/>
  <c r="N14" i="5" s="1"/>
  <c r="AK245" i="1"/>
  <c r="AK239" i="1"/>
  <c r="AK228" i="1"/>
  <c r="AK313" i="1"/>
  <c r="AK222" i="1"/>
  <c r="AK290" i="1"/>
  <c r="AK307" i="1"/>
  <c r="AK262" i="1"/>
  <c r="AK256" i="1"/>
  <c r="AK296" i="1"/>
  <c r="AK35" i="1"/>
  <c r="AK29" i="1"/>
  <c r="AJ132" i="1" l="1"/>
  <c r="AG209" i="1"/>
  <c r="AG321" i="1" s="1"/>
  <c r="AI56" i="1"/>
  <c r="N5" i="5" s="1"/>
  <c r="AJ19" i="1"/>
  <c r="O10" i="5" s="1"/>
  <c r="R2" i="5"/>
  <c r="AJ183" i="1"/>
  <c r="O35" i="5"/>
  <c r="AH21" i="1"/>
  <c r="M30" i="5"/>
  <c r="O16" i="5"/>
  <c r="AI172" i="1"/>
  <c r="N33" i="5" s="1"/>
  <c r="N8" i="5"/>
  <c r="AK87" i="1"/>
  <c r="AK94" i="1" s="1"/>
  <c r="AJ96" i="1"/>
  <c r="O31" i="5" s="1"/>
  <c r="O6" i="5"/>
  <c r="AI134" i="1"/>
  <c r="N32" i="5" s="1"/>
  <c r="N7" i="5"/>
  <c r="K13" i="5"/>
  <c r="AL281" i="1"/>
  <c r="Q18" i="5" s="1"/>
  <c r="AL91" i="1"/>
  <c r="AL92" i="1" s="1"/>
  <c r="AK190" i="1"/>
  <c r="AL75" i="1"/>
  <c r="AM91" i="1" s="1"/>
  <c r="AM273" i="1"/>
  <c r="AM279" i="1"/>
  <c r="AK197" i="1"/>
  <c r="AK129" i="1"/>
  <c r="AK130" i="1" s="1"/>
  <c r="AK204" i="1"/>
  <c r="AK167" i="1"/>
  <c r="AK168" i="1" s="1"/>
  <c r="AL123" i="1"/>
  <c r="AL113" i="1"/>
  <c r="AL129" i="1" s="1"/>
  <c r="AK161" i="1"/>
  <c r="AK18" i="1" s="1"/>
  <c r="P9" i="5" s="1"/>
  <c r="AL53" i="1"/>
  <c r="AL54" i="1" s="1"/>
  <c r="AI176" i="1"/>
  <c r="N12" i="5" s="1"/>
  <c r="AL151" i="1"/>
  <c r="AL161" i="1" s="1"/>
  <c r="AK125" i="1"/>
  <c r="AK163" i="1"/>
  <c r="AN6" i="1"/>
  <c r="AM83" i="1"/>
  <c r="AM121" i="1"/>
  <c r="AM105" i="1"/>
  <c r="AM143" i="1"/>
  <c r="AM111" i="1"/>
  <c r="AM149" i="1"/>
  <c r="AM67" i="1"/>
  <c r="AM45" i="1"/>
  <c r="AM85" i="1"/>
  <c r="AM73" i="1"/>
  <c r="AM47" i="1"/>
  <c r="AK264" i="1"/>
  <c r="P17" i="5" s="1"/>
  <c r="AI17" i="1"/>
  <c r="N3" i="5" s="1"/>
  <c r="N11" i="5" s="1"/>
  <c r="AJ49" i="1"/>
  <c r="AK37" i="1"/>
  <c r="AF331" i="1"/>
  <c r="K25" i="5" s="1"/>
  <c r="AK247" i="1"/>
  <c r="AK298" i="1"/>
  <c r="P19" i="5" s="1"/>
  <c r="AK230" i="1"/>
  <c r="AK315" i="1"/>
  <c r="P20" i="5" s="1"/>
  <c r="AJ213" i="1"/>
  <c r="O14" i="5" s="1"/>
  <c r="AL245" i="1"/>
  <c r="AL239" i="1"/>
  <c r="AL313" i="1"/>
  <c r="AL222" i="1"/>
  <c r="AL228" i="1"/>
  <c r="AL307" i="1"/>
  <c r="AL262" i="1"/>
  <c r="AL256" i="1"/>
  <c r="AL296" i="1"/>
  <c r="AL290" i="1"/>
  <c r="AL29" i="1"/>
  <c r="AL35" i="1"/>
  <c r="AM123" i="1" l="1"/>
  <c r="AM151" i="1"/>
  <c r="AM167" i="1" s="1"/>
  <c r="AM113" i="1"/>
  <c r="AM197" i="1" s="1"/>
  <c r="AI58" i="1"/>
  <c r="N30" i="5" s="1"/>
  <c r="AM92" i="1"/>
  <c r="AM75" i="1"/>
  <c r="AM190" i="1" s="1"/>
  <c r="AK170" i="1"/>
  <c r="P8" i="5" s="1"/>
  <c r="AK132" i="1"/>
  <c r="P7" i="5" s="1"/>
  <c r="AJ56" i="1"/>
  <c r="O5" i="5" s="1"/>
  <c r="AL87" i="1"/>
  <c r="AM87" i="1" s="1"/>
  <c r="AM94" i="1" s="1"/>
  <c r="AK19" i="1"/>
  <c r="P10" i="5" s="1"/>
  <c r="S2" i="5"/>
  <c r="P16" i="5"/>
  <c r="AM53" i="1"/>
  <c r="P35" i="5"/>
  <c r="AL190" i="1"/>
  <c r="AL18" i="1"/>
  <c r="Q9" i="5" s="1"/>
  <c r="AH17" i="1"/>
  <c r="M28" i="5"/>
  <c r="N13" i="5"/>
  <c r="N22" i="5" s="1"/>
  <c r="AK96" i="1"/>
  <c r="P31" i="5" s="1"/>
  <c r="P6" i="5"/>
  <c r="AL197" i="1"/>
  <c r="AJ172" i="1"/>
  <c r="O33" i="5" s="1"/>
  <c r="O8" i="5"/>
  <c r="AJ134" i="1"/>
  <c r="O32" i="5" s="1"/>
  <c r="O7" i="5"/>
  <c r="K22" i="5"/>
  <c r="AM281" i="1"/>
  <c r="R18" i="5" s="1"/>
  <c r="AM54" i="1"/>
  <c r="AM161" i="1"/>
  <c r="AM18" i="1" s="1"/>
  <c r="R9" i="5" s="1"/>
  <c r="AL159" i="1"/>
  <c r="Q34" i="5" s="1"/>
  <c r="AM159" i="1"/>
  <c r="R34" i="5" s="1"/>
  <c r="AL167" i="1"/>
  <c r="AL168" i="1" s="1"/>
  <c r="AM168" i="1" s="1"/>
  <c r="AM204" i="1"/>
  <c r="AM129" i="1"/>
  <c r="AL130" i="1"/>
  <c r="AL264" i="1"/>
  <c r="Q17" i="5" s="1"/>
  <c r="AN273" i="1"/>
  <c r="AN279" i="1"/>
  <c r="AN281" i="1" s="1"/>
  <c r="S18" i="5" s="1"/>
  <c r="AK172" i="1"/>
  <c r="P33" i="5" s="1"/>
  <c r="AG331" i="1"/>
  <c r="AI209" i="1"/>
  <c r="AI321" i="1" s="1"/>
  <c r="AI21" i="1"/>
  <c r="N28" i="5" s="1"/>
  <c r="AJ17" i="1"/>
  <c r="O3" i="5" s="1"/>
  <c r="O11" i="5" s="1"/>
  <c r="AK49" i="1"/>
  <c r="AK183" i="1"/>
  <c r="AK176" i="1" s="1"/>
  <c r="P12" i="5" s="1"/>
  <c r="AL125" i="1"/>
  <c r="AL132" i="1" s="1"/>
  <c r="AL163" i="1"/>
  <c r="AL204" i="1"/>
  <c r="AO6" i="1"/>
  <c r="AN91" i="1"/>
  <c r="AN92" i="1" s="1"/>
  <c r="AN85" i="1"/>
  <c r="AN73" i="1"/>
  <c r="AN121" i="1"/>
  <c r="AN105" i="1"/>
  <c r="AN143" i="1"/>
  <c r="AN123" i="1"/>
  <c r="AN111" i="1"/>
  <c r="AN149" i="1"/>
  <c r="AN67" i="1"/>
  <c r="AN45" i="1"/>
  <c r="AN47" i="1"/>
  <c r="AN83" i="1"/>
  <c r="AJ58" i="1"/>
  <c r="O30" i="5" s="1"/>
  <c r="AJ176" i="1"/>
  <c r="O12" i="5" s="1"/>
  <c r="AL37" i="1"/>
  <c r="AL230" i="1"/>
  <c r="AL247" i="1"/>
  <c r="AL298" i="1"/>
  <c r="Q19" i="5" s="1"/>
  <c r="AL315" i="1"/>
  <c r="Q20" i="5" s="1"/>
  <c r="AK213" i="1"/>
  <c r="P14" i="5" s="1"/>
  <c r="AM245" i="1"/>
  <c r="AM239" i="1"/>
  <c r="AM307" i="1"/>
  <c r="AM262" i="1"/>
  <c r="AM256" i="1"/>
  <c r="AM290" i="1"/>
  <c r="AM313" i="1"/>
  <c r="AM222" i="1"/>
  <c r="AM230" i="1" s="1"/>
  <c r="AM296" i="1"/>
  <c r="AM228" i="1"/>
  <c r="AM35" i="1"/>
  <c r="AM29" i="1"/>
  <c r="AM37" i="1" s="1"/>
  <c r="AK134" i="1" l="1"/>
  <c r="P32" i="5" s="1"/>
  <c r="AN75" i="1"/>
  <c r="AN190" i="1" s="1"/>
  <c r="AL170" i="1"/>
  <c r="AL94" i="1"/>
  <c r="AL96" i="1" s="1"/>
  <c r="Q31" i="5" s="1"/>
  <c r="AK56" i="1"/>
  <c r="P5" i="5" s="1"/>
  <c r="T2" i="5"/>
  <c r="Q16" i="5"/>
  <c r="AL183" i="1"/>
  <c r="Q35" i="5"/>
  <c r="M3" i="5"/>
  <c r="M11" i="5" s="1"/>
  <c r="M13" i="5" s="1"/>
  <c r="M22" i="5" s="1"/>
  <c r="AH209" i="1"/>
  <c r="AH321" i="1" s="1"/>
  <c r="AM183" i="1"/>
  <c r="R35" i="5"/>
  <c r="O13" i="5"/>
  <c r="O22" i="5" s="1"/>
  <c r="AM96" i="1"/>
  <c r="R31" i="5" s="1"/>
  <c r="R6" i="5"/>
  <c r="AK17" i="1"/>
  <c r="P3" i="5" s="1"/>
  <c r="P11" i="5" s="1"/>
  <c r="P13" i="5" s="1"/>
  <c r="P22" i="5" s="1"/>
  <c r="AH331" i="1"/>
  <c r="L25" i="5"/>
  <c r="AN113" i="1"/>
  <c r="AN129" i="1" s="1"/>
  <c r="AN151" i="1"/>
  <c r="AN204" i="1" s="1"/>
  <c r="AJ209" i="1"/>
  <c r="AJ321" i="1" s="1"/>
  <c r="AN197" i="1"/>
  <c r="AM163" i="1"/>
  <c r="AM170" i="1" s="1"/>
  <c r="AM125" i="1"/>
  <c r="AM132" i="1" s="1"/>
  <c r="AM264" i="1"/>
  <c r="R17" i="5" s="1"/>
  <c r="AN53" i="1"/>
  <c r="AN54" i="1" s="1"/>
  <c r="AM130" i="1"/>
  <c r="AL19" i="1"/>
  <c r="Q10" i="5" s="1"/>
  <c r="AO273" i="1"/>
  <c r="AO279" i="1"/>
  <c r="AJ21" i="1"/>
  <c r="O28" i="5" s="1"/>
  <c r="AP6" i="1"/>
  <c r="AO121" i="1"/>
  <c r="AO105" i="1"/>
  <c r="AO143" i="1"/>
  <c r="AO123" i="1"/>
  <c r="AO111" i="1"/>
  <c r="AO149" i="1"/>
  <c r="AO67" i="1"/>
  <c r="AO83" i="1"/>
  <c r="AO85" i="1"/>
  <c r="AO73" i="1"/>
  <c r="AO45" i="1"/>
  <c r="AO47" i="1"/>
  <c r="AO53" i="1"/>
  <c r="AO91" i="1"/>
  <c r="AO92" i="1" s="1"/>
  <c r="AL49" i="1"/>
  <c r="AL56" i="1" s="1"/>
  <c r="AL213" i="1"/>
  <c r="Q14" i="5" s="1"/>
  <c r="AM298" i="1"/>
  <c r="R19" i="5" s="1"/>
  <c r="AM315" i="1"/>
  <c r="R20" i="5" s="1"/>
  <c r="AM247" i="1"/>
  <c r="AN239" i="1"/>
  <c r="AN245" i="1"/>
  <c r="AN262" i="1"/>
  <c r="AN256" i="1"/>
  <c r="AN307" i="1"/>
  <c r="AN228" i="1"/>
  <c r="AN296" i="1"/>
  <c r="AN290" i="1"/>
  <c r="AN313" i="1"/>
  <c r="AN222" i="1"/>
  <c r="AN29" i="1"/>
  <c r="AN35" i="1"/>
  <c r="AN161" i="1" l="1"/>
  <c r="AN18" i="1" s="1"/>
  <c r="S9" i="5" s="1"/>
  <c r="AO113" i="1"/>
  <c r="AO129" i="1" s="1"/>
  <c r="AN167" i="1"/>
  <c r="AN168" i="1" s="1"/>
  <c r="AN159" i="1"/>
  <c r="S34" i="5" s="1"/>
  <c r="AK58" i="1"/>
  <c r="P30" i="5" s="1"/>
  <c r="AO281" i="1"/>
  <c r="T18" i="5" s="1"/>
  <c r="AO151" i="1"/>
  <c r="AN87" i="1"/>
  <c r="AN94" i="1" s="1"/>
  <c r="AN96" i="1" s="1"/>
  <c r="S31" i="5" s="1"/>
  <c r="Q6" i="5"/>
  <c r="AK209" i="1"/>
  <c r="AK321" i="1" s="1"/>
  <c r="U2" i="5"/>
  <c r="AL172" i="1"/>
  <c r="Q33" i="5" s="1"/>
  <c r="Q8" i="5"/>
  <c r="AL134" i="1"/>
  <c r="Q32" i="5" s="1"/>
  <c r="Q7" i="5"/>
  <c r="AI331" i="1"/>
  <c r="M25" i="5"/>
  <c r="AO75" i="1"/>
  <c r="AO190" i="1" s="1"/>
  <c r="AN315" i="1"/>
  <c r="S20" i="5" s="1"/>
  <c r="AO54" i="1"/>
  <c r="AO204" i="1"/>
  <c r="AO161" i="1"/>
  <c r="AO18" i="1" s="1"/>
  <c r="T9" i="5" s="1"/>
  <c r="AO167" i="1"/>
  <c r="AO168" i="1" s="1"/>
  <c r="AO159" i="1"/>
  <c r="T34" i="5" s="1"/>
  <c r="AN125" i="1"/>
  <c r="AN132" i="1" s="1"/>
  <c r="AO197" i="1"/>
  <c r="AN163" i="1"/>
  <c r="AN170" i="1" s="1"/>
  <c r="AM49" i="1"/>
  <c r="AM56" i="1" s="1"/>
  <c r="AM19" i="1"/>
  <c r="R10" i="5" s="1"/>
  <c r="AN130" i="1"/>
  <c r="AO130" i="1" s="1"/>
  <c r="AP273" i="1"/>
  <c r="AP279" i="1"/>
  <c r="AN37" i="1"/>
  <c r="AK21" i="1"/>
  <c r="P28" i="5" s="1"/>
  <c r="AQ6" i="1"/>
  <c r="AP143" i="1"/>
  <c r="AP123" i="1"/>
  <c r="AP111" i="1"/>
  <c r="AP149" i="1"/>
  <c r="AP67" i="1"/>
  <c r="AP83" i="1"/>
  <c r="AP91" i="1"/>
  <c r="AP92" i="1" s="1"/>
  <c r="AP85" i="1"/>
  <c r="AP73" i="1"/>
  <c r="AP45" i="1"/>
  <c r="AP105" i="1"/>
  <c r="AP113" i="1" s="1"/>
  <c r="AP121" i="1"/>
  <c r="AP47" i="1"/>
  <c r="AP53" i="1"/>
  <c r="AL176" i="1"/>
  <c r="Q12" i="5" s="1"/>
  <c r="AM176" i="1"/>
  <c r="R12" i="5" s="1"/>
  <c r="AM213" i="1"/>
  <c r="R14" i="5" s="1"/>
  <c r="AN230" i="1"/>
  <c r="AN247" i="1"/>
  <c r="AN264" i="1"/>
  <c r="S17" i="5" s="1"/>
  <c r="AN298" i="1"/>
  <c r="S19" i="5" s="1"/>
  <c r="AO245" i="1"/>
  <c r="AO239" i="1"/>
  <c r="AO256" i="1"/>
  <c r="AO296" i="1"/>
  <c r="AO290" i="1"/>
  <c r="AO222" i="1"/>
  <c r="AO228" i="1"/>
  <c r="AO313" i="1"/>
  <c r="AO307" i="1"/>
  <c r="AO262" i="1"/>
  <c r="AO29" i="1"/>
  <c r="AO35" i="1"/>
  <c r="AP151" i="1" l="1"/>
  <c r="AO87" i="1"/>
  <c r="AO94" i="1" s="1"/>
  <c r="AP54" i="1"/>
  <c r="S6" i="5"/>
  <c r="AP75" i="1"/>
  <c r="AP190" i="1" s="1"/>
  <c r="AP281" i="1"/>
  <c r="U18" i="5" s="1"/>
  <c r="V2" i="5"/>
  <c r="AN183" i="1"/>
  <c r="AN176" i="1" s="1"/>
  <c r="S12" i="5" s="1"/>
  <c r="S35" i="5"/>
  <c r="AM172" i="1"/>
  <c r="R33" i="5" s="1"/>
  <c r="R8" i="5"/>
  <c r="AL58" i="1"/>
  <c r="Q30" i="5" s="1"/>
  <c r="Q5" i="5"/>
  <c r="AO96" i="1"/>
  <c r="T31" i="5" s="1"/>
  <c r="T6" i="5"/>
  <c r="S16" i="5"/>
  <c r="AM134" i="1"/>
  <c r="R32" i="5" s="1"/>
  <c r="R7" i="5"/>
  <c r="AJ331" i="1"/>
  <c r="AK331" i="1" s="1"/>
  <c r="N25" i="5"/>
  <c r="AO19" i="1"/>
  <c r="T10" i="5" s="1"/>
  <c r="AN19" i="1"/>
  <c r="S10" i="5" s="1"/>
  <c r="AP204" i="1"/>
  <c r="AP167" i="1"/>
  <c r="AP168" i="1" s="1"/>
  <c r="AP19" i="1" s="1"/>
  <c r="U10" i="5" s="1"/>
  <c r="AP197" i="1"/>
  <c r="AP129" i="1"/>
  <c r="AP130" i="1" s="1"/>
  <c r="AO37" i="1"/>
  <c r="AQ53" i="1" s="1"/>
  <c r="AQ54" i="1" s="1"/>
  <c r="AO163" i="1"/>
  <c r="AO170" i="1" s="1"/>
  <c r="AP161" i="1"/>
  <c r="AP18" i="1" s="1"/>
  <c r="U9" i="5" s="1"/>
  <c r="AP159" i="1"/>
  <c r="U34" i="5" s="1"/>
  <c r="AQ273" i="1"/>
  <c r="AQ279" i="1"/>
  <c r="AO125" i="1"/>
  <c r="AO132" i="1" s="1"/>
  <c r="AP87" i="1"/>
  <c r="AP94" i="1" s="1"/>
  <c r="R5" i="5"/>
  <c r="AN49" i="1"/>
  <c r="AN56" i="1" s="1"/>
  <c r="AR6" i="1"/>
  <c r="AQ149" i="1"/>
  <c r="AQ67" i="1"/>
  <c r="AQ83" i="1"/>
  <c r="AQ91" i="1"/>
  <c r="AQ92" i="1" s="1"/>
  <c r="AQ85" i="1"/>
  <c r="AQ73" i="1"/>
  <c r="AQ121" i="1"/>
  <c r="AQ105" i="1"/>
  <c r="AQ123" i="1"/>
  <c r="AQ111" i="1"/>
  <c r="AQ45" i="1"/>
  <c r="AQ143" i="1"/>
  <c r="AQ47" i="1"/>
  <c r="AL17" i="1"/>
  <c r="Q3" i="5" s="1"/>
  <c r="Q11" i="5" s="1"/>
  <c r="Q13" i="5" s="1"/>
  <c r="Q22" i="5" s="1"/>
  <c r="AN213" i="1"/>
  <c r="S14" i="5" s="1"/>
  <c r="AO247" i="1"/>
  <c r="AO230" i="1"/>
  <c r="AO298" i="1"/>
  <c r="T19" i="5" s="1"/>
  <c r="AO264" i="1"/>
  <c r="T17" i="5" s="1"/>
  <c r="AO315" i="1"/>
  <c r="T20" i="5" s="1"/>
  <c r="AP245" i="1"/>
  <c r="AP239" i="1"/>
  <c r="AP296" i="1"/>
  <c r="AP290" i="1"/>
  <c r="AP256" i="1"/>
  <c r="AP228" i="1"/>
  <c r="AP313" i="1"/>
  <c r="AP222" i="1"/>
  <c r="AP307" i="1"/>
  <c r="AP262" i="1"/>
  <c r="AP29" i="1"/>
  <c r="AP35" i="1"/>
  <c r="AQ281" i="1" l="1"/>
  <c r="V18" i="5" s="1"/>
  <c r="AQ151" i="1"/>
  <c r="AQ113" i="1"/>
  <c r="AQ197" i="1" s="1"/>
  <c r="AQ75" i="1"/>
  <c r="AQ190" i="1" s="1"/>
  <c r="AL21" i="1"/>
  <c r="Q28" i="5" s="1"/>
  <c r="W2" i="5"/>
  <c r="T16" i="5"/>
  <c r="AO183" i="1"/>
  <c r="AO176" i="1" s="1"/>
  <c r="T12" i="5" s="1"/>
  <c r="T35" i="5"/>
  <c r="AP96" i="1"/>
  <c r="U31" i="5" s="1"/>
  <c r="U6" i="5"/>
  <c r="AN172" i="1"/>
  <c r="S33" i="5" s="1"/>
  <c r="S8" i="5"/>
  <c r="AN134" i="1"/>
  <c r="S32" i="5" s="1"/>
  <c r="S7" i="5"/>
  <c r="AL331" i="1"/>
  <c r="Q25" i="5" s="1"/>
  <c r="P25" i="5"/>
  <c r="O25" i="5"/>
  <c r="AQ161" i="1"/>
  <c r="AQ18" i="1" s="1"/>
  <c r="V9" i="5" s="1"/>
  <c r="AQ159" i="1"/>
  <c r="V34" i="5" s="1"/>
  <c r="AQ204" i="1"/>
  <c r="AQ167" i="1"/>
  <c r="AQ168" i="1" s="1"/>
  <c r="AM58" i="1"/>
  <c r="AM17" i="1"/>
  <c r="AP37" i="1"/>
  <c r="AQ87" i="1"/>
  <c r="AQ94" i="1" s="1"/>
  <c r="AR273" i="1"/>
  <c r="AR279" i="1"/>
  <c r="AP125" i="1"/>
  <c r="AP132" i="1" s="1"/>
  <c r="AQ129" i="1"/>
  <c r="AQ130" i="1" s="1"/>
  <c r="S5" i="5"/>
  <c r="AO49" i="1"/>
  <c r="AO56" i="1" s="1"/>
  <c r="AP163" i="1"/>
  <c r="AP170" i="1" s="1"/>
  <c r="AL209" i="1"/>
  <c r="AL321" i="1" s="1"/>
  <c r="AS6" i="1"/>
  <c r="AR67" i="1"/>
  <c r="AR83" i="1"/>
  <c r="AR85" i="1"/>
  <c r="AR73" i="1"/>
  <c r="AR121" i="1"/>
  <c r="AR105" i="1"/>
  <c r="AR113" i="1" s="1"/>
  <c r="AR129" i="1" s="1"/>
  <c r="AR143" i="1"/>
  <c r="AR123" i="1"/>
  <c r="AR111" i="1"/>
  <c r="AR47" i="1"/>
  <c r="AR149" i="1"/>
  <c r="AR45" i="1"/>
  <c r="AO213" i="1"/>
  <c r="T14" i="5" s="1"/>
  <c r="AP315" i="1"/>
  <c r="U20" i="5" s="1"/>
  <c r="AP230" i="1"/>
  <c r="AP247" i="1"/>
  <c r="AP264" i="1"/>
  <c r="U17" i="5" s="1"/>
  <c r="AP298" i="1"/>
  <c r="U19" i="5" s="1"/>
  <c r="AQ313" i="1"/>
  <c r="AQ35" i="1"/>
  <c r="AQ262" i="1"/>
  <c r="AQ245" i="1"/>
  <c r="AQ290" i="1"/>
  <c r="AQ222" i="1"/>
  <c r="AQ296" i="1"/>
  <c r="AQ29" i="1"/>
  <c r="AQ307" i="1"/>
  <c r="AQ256" i="1"/>
  <c r="AQ228" i="1"/>
  <c r="AQ239" i="1"/>
  <c r="AR281" i="1" l="1"/>
  <c r="W18" i="5" s="1"/>
  <c r="AR91" i="1"/>
  <c r="AR92" i="1" s="1"/>
  <c r="AR75" i="1"/>
  <c r="AM331" i="1"/>
  <c r="R30" i="5"/>
  <c r="AQ37" i="1"/>
  <c r="AQ183" i="1" s="1"/>
  <c r="X2" i="5"/>
  <c r="U16" i="5"/>
  <c r="AP183" i="1"/>
  <c r="AP176" i="1" s="1"/>
  <c r="U12" i="5" s="1"/>
  <c r="U35" i="5"/>
  <c r="AO134" i="1"/>
  <c r="T32" i="5" s="1"/>
  <c r="T7" i="5"/>
  <c r="AO172" i="1"/>
  <c r="T33" i="5" s="1"/>
  <c r="T8" i="5"/>
  <c r="AQ96" i="1"/>
  <c r="V31" i="5" s="1"/>
  <c r="V6" i="5"/>
  <c r="AM209" i="1"/>
  <c r="AM321" i="1" s="1"/>
  <c r="R3" i="5"/>
  <c r="R11" i="5" s="1"/>
  <c r="R13" i="5" s="1"/>
  <c r="R22" i="5" s="1"/>
  <c r="AR151" i="1"/>
  <c r="AR53" i="1"/>
  <c r="AR54" i="1" s="1"/>
  <c r="AR190" i="1"/>
  <c r="AR87" i="1"/>
  <c r="AR94" i="1" s="1"/>
  <c r="AR159" i="1"/>
  <c r="W34" i="5" s="1"/>
  <c r="AR161" i="1"/>
  <c r="AR18" i="1" s="1"/>
  <c r="W9" i="5" s="1"/>
  <c r="AR204" i="1"/>
  <c r="AR167" i="1"/>
  <c r="AR168" i="1" s="1"/>
  <c r="AR130" i="1"/>
  <c r="AR197" i="1"/>
  <c r="AN58" i="1"/>
  <c r="AN17" i="1"/>
  <c r="AQ125" i="1"/>
  <c r="AQ132" i="1" s="1"/>
  <c r="T5" i="5"/>
  <c r="AP49" i="1"/>
  <c r="AP56" i="1" s="1"/>
  <c r="AQ19" i="1"/>
  <c r="V10" i="5" s="1"/>
  <c r="AS273" i="1"/>
  <c r="AS279" i="1"/>
  <c r="AQ163" i="1"/>
  <c r="AQ170" i="1" s="1"/>
  <c r="AM21" i="1"/>
  <c r="R28" i="5" s="1"/>
  <c r="AT6" i="1"/>
  <c r="AS83" i="1"/>
  <c r="AS91" i="1"/>
  <c r="AS92" i="1" s="1"/>
  <c r="AS85" i="1"/>
  <c r="AS73" i="1"/>
  <c r="AS121" i="1"/>
  <c r="AS105" i="1"/>
  <c r="AS143" i="1"/>
  <c r="AS123" i="1"/>
  <c r="AS111" i="1"/>
  <c r="AS149" i="1"/>
  <c r="AS47" i="1"/>
  <c r="AS67" i="1"/>
  <c r="AS75" i="1" s="1"/>
  <c r="AS190" i="1" s="1"/>
  <c r="AS45" i="1"/>
  <c r="AP213" i="1"/>
  <c r="U14" i="5" s="1"/>
  <c r="AQ264" i="1"/>
  <c r="V17" i="5" s="1"/>
  <c r="AQ247" i="1"/>
  <c r="AQ230" i="1"/>
  <c r="AQ315" i="1"/>
  <c r="V20" i="5" s="1"/>
  <c r="AQ298" i="1"/>
  <c r="V19" i="5" s="1"/>
  <c r="AR256" i="1"/>
  <c r="AR313" i="1"/>
  <c r="AR29" i="1"/>
  <c r="AR239" i="1"/>
  <c r="AR247" i="1" s="1"/>
  <c r="AR290" i="1"/>
  <c r="AR228" i="1"/>
  <c r="AR262" i="1"/>
  <c r="AR245" i="1"/>
  <c r="AR222" i="1"/>
  <c r="AR35" i="1"/>
  <c r="AR307" i="1"/>
  <c r="AR296" i="1"/>
  <c r="AR315" i="1" l="1"/>
  <c r="W20" i="5" s="1"/>
  <c r="AS53" i="1"/>
  <c r="AS54" i="1" s="1"/>
  <c r="AS281" i="1"/>
  <c r="X18" i="5" s="1"/>
  <c r="V35" i="5"/>
  <c r="AN331" i="1"/>
  <c r="AO331" i="1" s="1"/>
  <c r="T25" i="5" s="1"/>
  <c r="R25" i="5"/>
  <c r="AR230" i="1"/>
  <c r="W16" i="5" s="1"/>
  <c r="AS151" i="1"/>
  <c r="AS113" i="1"/>
  <c r="AT121" i="1" s="1"/>
  <c r="S30" i="5"/>
  <c r="AR19" i="1"/>
  <c r="W10" i="5" s="1"/>
  <c r="Y2" i="5"/>
  <c r="AP134" i="1"/>
  <c r="U32" i="5" s="1"/>
  <c r="U7" i="5"/>
  <c r="AP172" i="1"/>
  <c r="U33" i="5" s="1"/>
  <c r="U8" i="5"/>
  <c r="AN209" i="1"/>
  <c r="AN321" i="1" s="1"/>
  <c r="S3" i="5"/>
  <c r="S11" i="5" s="1"/>
  <c r="S13" i="5" s="1"/>
  <c r="S22" i="5" s="1"/>
  <c r="AR96" i="1"/>
  <c r="W31" i="5" s="1"/>
  <c r="W6" i="5"/>
  <c r="V16" i="5"/>
  <c r="AS159" i="1"/>
  <c r="X34" i="5" s="1"/>
  <c r="AS167" i="1"/>
  <c r="AS168" i="1" s="1"/>
  <c r="AS161" i="1"/>
  <c r="AS18" i="1" s="1"/>
  <c r="X9" i="5" s="1"/>
  <c r="AS204" i="1"/>
  <c r="AS87" i="1"/>
  <c r="AS94" i="1" s="1"/>
  <c r="AR125" i="1"/>
  <c r="AR132" i="1" s="1"/>
  <c r="AR37" i="1"/>
  <c r="AT53" i="1" s="1"/>
  <c r="AT279" i="1"/>
  <c r="AT273" i="1"/>
  <c r="AT281" i="1" s="1"/>
  <c r="Y18" i="5" s="1"/>
  <c r="AN21" i="1"/>
  <c r="S28" i="5" s="1"/>
  <c r="AR163" i="1"/>
  <c r="AR170" i="1" s="1"/>
  <c r="AO58" i="1"/>
  <c r="AO17" i="1"/>
  <c r="U5" i="5"/>
  <c r="AQ49" i="1"/>
  <c r="AQ56" i="1" s="1"/>
  <c r="AU6" i="1"/>
  <c r="AT67" i="1"/>
  <c r="AT91" i="1"/>
  <c r="AT92" i="1" s="1"/>
  <c r="AT85" i="1"/>
  <c r="AT73" i="1"/>
  <c r="AT105" i="1"/>
  <c r="AT143" i="1"/>
  <c r="AT151" i="1" s="1"/>
  <c r="AT111" i="1"/>
  <c r="AT149" i="1"/>
  <c r="AT45" i="1"/>
  <c r="AT47" i="1"/>
  <c r="AT83" i="1"/>
  <c r="AQ176" i="1"/>
  <c r="V12" i="5" s="1"/>
  <c r="AQ213" i="1"/>
  <c r="V14" i="5" s="1"/>
  <c r="AR298" i="1"/>
  <c r="W19" i="5" s="1"/>
  <c r="AR264" i="1"/>
  <c r="AS239" i="1"/>
  <c r="AS313" i="1"/>
  <c r="AS35" i="1"/>
  <c r="AS290" i="1"/>
  <c r="AS262" i="1"/>
  <c r="AS256" i="1"/>
  <c r="AS245" i="1"/>
  <c r="AS222" i="1"/>
  <c r="AS29" i="1"/>
  <c r="AS307" i="1"/>
  <c r="AS296" i="1"/>
  <c r="AS228" i="1"/>
  <c r="AT54" i="1" l="1"/>
  <c r="AT123" i="1"/>
  <c r="AS129" i="1"/>
  <c r="AS130" i="1" s="1"/>
  <c r="AS197" i="1"/>
  <c r="AT113" i="1"/>
  <c r="S25" i="5"/>
  <c r="AS37" i="1"/>
  <c r="X35" i="5" s="1"/>
  <c r="AT75" i="1"/>
  <c r="AT190" i="1" s="1"/>
  <c r="T30" i="5"/>
  <c r="AP331" i="1"/>
  <c r="Z2" i="5"/>
  <c r="AR183" i="1"/>
  <c r="AR176" i="1" s="1"/>
  <c r="W12" i="5" s="1"/>
  <c r="W35" i="5"/>
  <c r="AS183" i="1"/>
  <c r="AQ172" i="1"/>
  <c r="V33" i="5" s="1"/>
  <c r="V8" i="5"/>
  <c r="AO209" i="1"/>
  <c r="AO321" i="1" s="1"/>
  <c r="T3" i="5"/>
  <c r="T11" i="5" s="1"/>
  <c r="T13" i="5" s="1"/>
  <c r="T22" i="5" s="1"/>
  <c r="AQ134" i="1"/>
  <c r="V32" i="5" s="1"/>
  <c r="V7" i="5"/>
  <c r="AR213" i="1"/>
  <c r="W14" i="5" s="1"/>
  <c r="W17" i="5"/>
  <c r="AS96" i="1"/>
  <c r="X31" i="5" s="1"/>
  <c r="X6" i="5"/>
  <c r="AS19" i="1"/>
  <c r="X10" i="5" s="1"/>
  <c r="AT129" i="1"/>
  <c r="AT130" i="1" s="1"/>
  <c r="AT197" i="1"/>
  <c r="AT204" i="1"/>
  <c r="AT159" i="1"/>
  <c r="Y34" i="5" s="1"/>
  <c r="AT161" i="1"/>
  <c r="AT18" i="1" s="1"/>
  <c r="Y9" i="5" s="1"/>
  <c r="AT167" i="1"/>
  <c r="AT168" i="1" s="1"/>
  <c r="AU273" i="1"/>
  <c r="AU281" i="1" s="1"/>
  <c r="Z18" i="5" s="1"/>
  <c r="AU279" i="1"/>
  <c r="AS163" i="1"/>
  <c r="AS170" i="1" s="1"/>
  <c r="V5" i="5"/>
  <c r="AR49" i="1"/>
  <c r="AR56" i="1" s="1"/>
  <c r="AP58" i="1"/>
  <c r="AP17" i="1"/>
  <c r="AO21" i="1"/>
  <c r="T28" i="5" s="1"/>
  <c r="AS125" i="1"/>
  <c r="AS132" i="1" s="1"/>
  <c r="AV6" i="1"/>
  <c r="AU83" i="1"/>
  <c r="AU121" i="1"/>
  <c r="AU105" i="1"/>
  <c r="AU143" i="1"/>
  <c r="AU123" i="1"/>
  <c r="AU111" i="1"/>
  <c r="AU149" i="1"/>
  <c r="AU45" i="1"/>
  <c r="AU47" i="1"/>
  <c r="AU85" i="1"/>
  <c r="AU67" i="1"/>
  <c r="AU73" i="1"/>
  <c r="AS315" i="1"/>
  <c r="X20" i="5" s="1"/>
  <c r="AS230" i="1"/>
  <c r="AS247" i="1"/>
  <c r="AS264" i="1"/>
  <c r="X17" i="5" s="1"/>
  <c r="AS298" i="1"/>
  <c r="X19" i="5" s="1"/>
  <c r="AT228" i="1"/>
  <c r="AT256" i="1"/>
  <c r="AT239" i="1"/>
  <c r="AT313" i="1"/>
  <c r="AT290" i="1"/>
  <c r="AT296" i="1"/>
  <c r="AT29" i="1"/>
  <c r="AT262" i="1"/>
  <c r="AT245" i="1"/>
  <c r="AT222" i="1"/>
  <c r="AT307" i="1"/>
  <c r="AT35" i="1"/>
  <c r="AU151" i="1" l="1"/>
  <c r="AU91" i="1"/>
  <c r="AU92" i="1" s="1"/>
  <c r="AU113" i="1"/>
  <c r="AV121" i="1" s="1"/>
  <c r="U30" i="5"/>
  <c r="AU53" i="1"/>
  <c r="AU54" i="1" s="1"/>
  <c r="U25" i="5"/>
  <c r="AQ331" i="1"/>
  <c r="AU75" i="1"/>
  <c r="AU190" i="1" s="1"/>
  <c r="AT230" i="1"/>
  <c r="AT87" i="1"/>
  <c r="AT94" i="1" s="1"/>
  <c r="Y6" i="5" s="1"/>
  <c r="AT19" i="1"/>
  <c r="Y10" i="5" s="1"/>
  <c r="AA2" i="5"/>
  <c r="AR134" i="1"/>
  <c r="W32" i="5" s="1"/>
  <c r="W7" i="5"/>
  <c r="AP209" i="1"/>
  <c r="AP321" i="1" s="1"/>
  <c r="U3" i="5"/>
  <c r="U11" i="5" s="1"/>
  <c r="U13" i="5" s="1"/>
  <c r="U22" i="5" s="1"/>
  <c r="X16" i="5"/>
  <c r="AR172" i="1"/>
  <c r="W33" i="5" s="1"/>
  <c r="W8" i="5"/>
  <c r="AU159" i="1"/>
  <c r="Z34" i="5" s="1"/>
  <c r="AU167" i="1"/>
  <c r="AU168" i="1" s="1"/>
  <c r="AU161" i="1"/>
  <c r="AU18" i="1" s="1"/>
  <c r="Z9" i="5" s="1"/>
  <c r="AU204" i="1"/>
  <c r="AU197" i="1"/>
  <c r="AU129" i="1"/>
  <c r="AU130" i="1" s="1"/>
  <c r="AP21" i="1"/>
  <c r="U28" i="5" s="1"/>
  <c r="W5" i="5"/>
  <c r="AS49" i="1"/>
  <c r="AS56" i="1" s="1"/>
  <c r="AT125" i="1"/>
  <c r="AT132" i="1" s="1"/>
  <c r="AT163" i="1"/>
  <c r="AT170" i="1" s="1"/>
  <c r="AQ58" i="1"/>
  <c r="AQ17" i="1"/>
  <c r="AT37" i="1"/>
  <c r="AV53" i="1" s="1"/>
  <c r="AV273" i="1"/>
  <c r="AV279" i="1"/>
  <c r="AV281" i="1" s="1"/>
  <c r="AA18" i="5" s="1"/>
  <c r="AW6" i="1"/>
  <c r="AV85" i="1"/>
  <c r="AV73" i="1"/>
  <c r="AV105" i="1"/>
  <c r="AV143" i="1"/>
  <c r="AV123" i="1"/>
  <c r="AV111" i="1"/>
  <c r="AV149" i="1"/>
  <c r="AV67" i="1"/>
  <c r="AV45" i="1"/>
  <c r="AV47" i="1"/>
  <c r="AV83" i="1"/>
  <c r="AT315" i="1"/>
  <c r="Y20" i="5" s="1"/>
  <c r="AS176" i="1"/>
  <c r="X12" i="5" s="1"/>
  <c r="AT264" i="1"/>
  <c r="Y17" i="5" s="1"/>
  <c r="AS213" i="1"/>
  <c r="X14" i="5" s="1"/>
  <c r="AT247" i="1"/>
  <c r="AT298" i="1"/>
  <c r="Y19" i="5" s="1"/>
  <c r="AU29" i="1"/>
  <c r="AU35" i="1"/>
  <c r="AU222" i="1"/>
  <c r="AU307" i="1"/>
  <c r="AU296" i="1"/>
  <c r="AU256" i="1"/>
  <c r="AU239" i="1"/>
  <c r="AU313" i="1"/>
  <c r="AU228" i="1"/>
  <c r="AU262" i="1"/>
  <c r="AU290" i="1"/>
  <c r="AU245" i="1"/>
  <c r="AV151" i="1" l="1"/>
  <c r="AV167" i="1" s="1"/>
  <c r="AV168" i="1" s="1"/>
  <c r="AT96" i="1"/>
  <c r="Y31" i="5" s="1"/>
  <c r="AU87" i="1"/>
  <c r="AU94" i="1" s="1"/>
  <c r="AU96" i="1" s="1"/>
  <c r="Z31" i="5" s="1"/>
  <c r="AV91" i="1"/>
  <c r="AV92" i="1" s="1"/>
  <c r="AV113" i="1"/>
  <c r="AU19" i="1"/>
  <c r="Z10" i="5" s="1"/>
  <c r="AV75" i="1"/>
  <c r="V30" i="5"/>
  <c r="AV54" i="1"/>
  <c r="V25" i="5"/>
  <c r="AR331" i="1"/>
  <c r="AS331" i="1" s="1"/>
  <c r="X25" i="5" s="1"/>
  <c r="AB2" i="5"/>
  <c r="AT183" i="1"/>
  <c r="Y35" i="5"/>
  <c r="AQ209" i="1"/>
  <c r="AQ321" i="1" s="1"/>
  <c r="V3" i="5"/>
  <c r="V11" i="5" s="1"/>
  <c r="V13" i="5" s="1"/>
  <c r="V22" i="5" s="1"/>
  <c r="R16" i="5"/>
  <c r="AS172" i="1"/>
  <c r="X33" i="5" s="1"/>
  <c r="X8" i="5"/>
  <c r="AS134" i="1"/>
  <c r="X32" i="5" s="1"/>
  <c r="X7" i="5"/>
  <c r="AV204" i="1"/>
  <c r="AV159" i="1"/>
  <c r="AA34" i="5" s="1"/>
  <c r="AV161" i="1"/>
  <c r="AV197" i="1"/>
  <c r="AV129" i="1"/>
  <c r="AV130" i="1" s="1"/>
  <c r="AV18" i="1"/>
  <c r="AA9" i="5" s="1"/>
  <c r="AV190" i="1"/>
  <c r="AU37" i="1"/>
  <c r="AW53" i="1" s="1"/>
  <c r="AW54" i="1" s="1"/>
  <c r="AQ21" i="1"/>
  <c r="V28" i="5" s="1"/>
  <c r="AU163" i="1"/>
  <c r="AU170" i="1" s="1"/>
  <c r="AW279" i="1"/>
  <c r="AW273" i="1"/>
  <c r="X5" i="5"/>
  <c r="AT49" i="1"/>
  <c r="AT56" i="1" s="1"/>
  <c r="AR58" i="1"/>
  <c r="AR17" i="1"/>
  <c r="AT213" i="1"/>
  <c r="Y14" i="5" s="1"/>
  <c r="AU125" i="1"/>
  <c r="AU132" i="1" s="1"/>
  <c r="AX6" i="1"/>
  <c r="AW121" i="1"/>
  <c r="AW105" i="1"/>
  <c r="AW113" i="1" s="1"/>
  <c r="AW143" i="1"/>
  <c r="AW123" i="1"/>
  <c r="AW111" i="1"/>
  <c r="AW149" i="1"/>
  <c r="AW67" i="1"/>
  <c r="AW83" i="1"/>
  <c r="AW45" i="1"/>
  <c r="AW91" i="1"/>
  <c r="AW92" i="1" s="1"/>
  <c r="AW47" i="1"/>
  <c r="AW85" i="1"/>
  <c r="AW73" i="1"/>
  <c r="AT176" i="1"/>
  <c r="Y12" i="5" s="1"/>
  <c r="AU315" i="1"/>
  <c r="Z20" i="5" s="1"/>
  <c r="AU247" i="1"/>
  <c r="AU298" i="1"/>
  <c r="Z19" i="5" s="1"/>
  <c r="AU230" i="1"/>
  <c r="AU264" i="1"/>
  <c r="Z17" i="5" s="1"/>
  <c r="AV222" i="1"/>
  <c r="AV296" i="1"/>
  <c r="AV307" i="1"/>
  <c r="AV256" i="1"/>
  <c r="AV35" i="1"/>
  <c r="AV290" i="1"/>
  <c r="AV262" i="1"/>
  <c r="AV245" i="1"/>
  <c r="AV29" i="1"/>
  <c r="AV313" i="1"/>
  <c r="AV228" i="1"/>
  <c r="AV239" i="1"/>
  <c r="AW151" i="1" l="1"/>
  <c r="AV87" i="1"/>
  <c r="AV94" i="1" s="1"/>
  <c r="Z6" i="5"/>
  <c r="AW75" i="1"/>
  <c r="W30" i="5"/>
  <c r="AW281" i="1"/>
  <c r="AB18" i="5" s="1"/>
  <c r="W25" i="5"/>
  <c r="AT331" i="1"/>
  <c r="AU331" i="1" s="1"/>
  <c r="Z25" i="5" s="1"/>
  <c r="AU183" i="1"/>
  <c r="Z35" i="5"/>
  <c r="AT134" i="1"/>
  <c r="Y32" i="5" s="1"/>
  <c r="Y7" i="5"/>
  <c r="AC2" i="5"/>
  <c r="AV96" i="1"/>
  <c r="AA31" i="5" s="1"/>
  <c r="AA6" i="5"/>
  <c r="AT172" i="1"/>
  <c r="Y33" i="5" s="1"/>
  <c r="Y8" i="5"/>
  <c r="AR209" i="1"/>
  <c r="AR321" i="1" s="1"/>
  <c r="W3" i="5"/>
  <c r="W11" i="5" s="1"/>
  <c r="W13" i="5" s="1"/>
  <c r="W22" i="5" s="1"/>
  <c r="AU213" i="1"/>
  <c r="Z14" i="5" s="1"/>
  <c r="Z16" i="5"/>
  <c r="AW197" i="1"/>
  <c r="AW129" i="1"/>
  <c r="AW130" i="1" s="1"/>
  <c r="AV19" i="1"/>
  <c r="AA10" i="5" s="1"/>
  <c r="AW167" i="1"/>
  <c r="AW168" i="1" s="1"/>
  <c r="AW204" i="1"/>
  <c r="AW159" i="1"/>
  <c r="AB34" i="5" s="1"/>
  <c r="AW161" i="1"/>
  <c r="AW18" i="1" s="1"/>
  <c r="AB9" i="5" s="1"/>
  <c r="AW190" i="1"/>
  <c r="AW87" i="1"/>
  <c r="AW94" i="1" s="1"/>
  <c r="AX273" i="1"/>
  <c r="AX279" i="1"/>
  <c r="Y5" i="5"/>
  <c r="AU49" i="1"/>
  <c r="AU56" i="1" s="1"/>
  <c r="AR21" i="1"/>
  <c r="W28" i="5" s="1"/>
  <c r="AS58" i="1"/>
  <c r="AS17" i="1"/>
  <c r="AV163" i="1"/>
  <c r="AV170" i="1" s="1"/>
  <c r="AV37" i="1"/>
  <c r="AV125" i="1"/>
  <c r="AV132" i="1" s="1"/>
  <c r="AY6" i="1"/>
  <c r="AX143" i="1"/>
  <c r="AX123" i="1"/>
  <c r="AX111" i="1"/>
  <c r="AX149" i="1"/>
  <c r="AX67" i="1"/>
  <c r="AX83" i="1"/>
  <c r="AX91" i="1"/>
  <c r="AX92" i="1" s="1"/>
  <c r="AX85" i="1"/>
  <c r="AX73" i="1"/>
  <c r="AX121" i="1"/>
  <c r="AX45" i="1"/>
  <c r="AX47" i="1"/>
  <c r="AX105" i="1"/>
  <c r="AV247" i="1"/>
  <c r="AV230" i="1"/>
  <c r="AV298" i="1"/>
  <c r="AA19" i="5" s="1"/>
  <c r="AV264" i="1"/>
  <c r="AA17" i="5" s="1"/>
  <c r="AV315" i="1"/>
  <c r="AA20" i="5" s="1"/>
  <c r="AU176" i="1"/>
  <c r="Z12" i="5" s="1"/>
  <c r="AW256" i="1"/>
  <c r="AW262" i="1"/>
  <c r="AW239" i="1"/>
  <c r="AW245" i="1"/>
  <c r="AW29" i="1"/>
  <c r="AW37" i="1" s="1"/>
  <c r="AW313" i="1"/>
  <c r="AW228" i="1"/>
  <c r="AW307" i="1"/>
  <c r="AW296" i="1"/>
  <c r="AW290" i="1"/>
  <c r="AW35" i="1"/>
  <c r="AW222" i="1"/>
  <c r="AX151" i="1" l="1"/>
  <c r="AW19" i="1"/>
  <c r="AB10" i="5" s="1"/>
  <c r="X30" i="5"/>
  <c r="Y25" i="5"/>
  <c r="AV331" i="1"/>
  <c r="AA25" i="5" s="1"/>
  <c r="AX281" i="1"/>
  <c r="AC18" i="5" s="1"/>
  <c r="AX113" i="1"/>
  <c r="AX129" i="1" s="1"/>
  <c r="AX130" i="1" s="1"/>
  <c r="AX75" i="1"/>
  <c r="AX190" i="1" s="1"/>
  <c r="AY132" i="1"/>
  <c r="AY94" i="1"/>
  <c r="AY56" i="1"/>
  <c r="AY170" i="1"/>
  <c r="AA16" i="5"/>
  <c r="AY367" i="1"/>
  <c r="AY334" i="1" s="1"/>
  <c r="AY347" i="1"/>
  <c r="AW183" i="1"/>
  <c r="AB35" i="5"/>
  <c r="AV183" i="1"/>
  <c r="AV176" i="1" s="1"/>
  <c r="AA12" i="5" s="1"/>
  <c r="AA35" i="5"/>
  <c r="AU134" i="1"/>
  <c r="Z32" i="5" s="1"/>
  <c r="Z7" i="5"/>
  <c r="AU172" i="1"/>
  <c r="Z33" i="5" s="1"/>
  <c r="Z8" i="5"/>
  <c r="AW96" i="1"/>
  <c r="AB31" i="5" s="1"/>
  <c r="AB6" i="5"/>
  <c r="AS209" i="1"/>
  <c r="AS321" i="1" s="1"/>
  <c r="X3" i="5"/>
  <c r="X11" i="5" s="1"/>
  <c r="X13" i="5" s="1"/>
  <c r="X22" i="5" s="1"/>
  <c r="AD2" i="5"/>
  <c r="AX53" i="1"/>
  <c r="AX54" i="1" s="1"/>
  <c r="AX167" i="1"/>
  <c r="AX168" i="1" s="1"/>
  <c r="AX161" i="1"/>
  <c r="AX18" i="1" s="1"/>
  <c r="AC9" i="5" s="1"/>
  <c r="AX159" i="1"/>
  <c r="AC34" i="5" s="1"/>
  <c r="AX204" i="1"/>
  <c r="AT58" i="1"/>
  <c r="AT17" i="1"/>
  <c r="AW163" i="1"/>
  <c r="AW170" i="1" s="1"/>
  <c r="AX197" i="1"/>
  <c r="AW264" i="1"/>
  <c r="AB17" i="5" s="1"/>
  <c r="AS21" i="1"/>
  <c r="X28" i="5" s="1"/>
  <c r="AW125" i="1"/>
  <c r="AW132" i="1" s="1"/>
  <c r="AY281" i="1"/>
  <c r="AD18" i="5" s="1"/>
  <c r="AY19" i="1"/>
  <c r="AD10" i="5" s="1"/>
  <c r="AY273" i="1"/>
  <c r="AY18" i="1"/>
  <c r="AD9" i="5" s="1"/>
  <c r="AY279" i="1"/>
  <c r="AY209" i="1"/>
  <c r="Z5" i="5"/>
  <c r="AV49" i="1"/>
  <c r="AV56" i="1" s="1"/>
  <c r="AY197" i="1"/>
  <c r="AY183" i="1"/>
  <c r="AY204" i="1"/>
  <c r="AY190" i="1"/>
  <c r="AZ6" i="1"/>
  <c r="AY172" i="1"/>
  <c r="AD33" i="5" s="1"/>
  <c r="AY167" i="1"/>
  <c r="AY161" i="1"/>
  <c r="AY149" i="1"/>
  <c r="AD6" i="5"/>
  <c r="AD7" i="5"/>
  <c r="AD8" i="5"/>
  <c r="AY92" i="1"/>
  <c r="AY87" i="1"/>
  <c r="AY75" i="1"/>
  <c r="AY67" i="1"/>
  <c r="AY83" i="1"/>
  <c r="AY130" i="1"/>
  <c r="AY125" i="1"/>
  <c r="AY113" i="1"/>
  <c r="AY96" i="1"/>
  <c r="AD31" i="5" s="1"/>
  <c r="AY91" i="1"/>
  <c r="AY85" i="1"/>
  <c r="AY73" i="1"/>
  <c r="AY168" i="1"/>
  <c r="AY163" i="1"/>
  <c r="AY151" i="1"/>
  <c r="AY121" i="1"/>
  <c r="AY105" i="1"/>
  <c r="AY21" i="1"/>
  <c r="AD28" i="5" s="1"/>
  <c r="AY54" i="1"/>
  <c r="AY123" i="1"/>
  <c r="AY111" i="1"/>
  <c r="AY53" i="1"/>
  <c r="AY49" i="1"/>
  <c r="AY159" i="1"/>
  <c r="AY134" i="1"/>
  <c r="AD32" i="5" s="1"/>
  <c r="AY129" i="1"/>
  <c r="AY58" i="1"/>
  <c r="AD30" i="5" s="1"/>
  <c r="AD5" i="5"/>
  <c r="AY45" i="1"/>
  <c r="AY143" i="1"/>
  <c r="AY47" i="1"/>
  <c r="AY37" i="1"/>
  <c r="AW315" i="1"/>
  <c r="AB20" i="5" s="1"/>
  <c r="AW247" i="1"/>
  <c r="AV213" i="1"/>
  <c r="AA14" i="5" s="1"/>
  <c r="AW230" i="1"/>
  <c r="AW298" i="1"/>
  <c r="AB19" i="5" s="1"/>
  <c r="AX228" i="1"/>
  <c r="AX239" i="1"/>
  <c r="AX313" i="1"/>
  <c r="AX245" i="1"/>
  <c r="AX256" i="1"/>
  <c r="AX290" i="1"/>
  <c r="AX262" i="1"/>
  <c r="AX35" i="1"/>
  <c r="AX222" i="1"/>
  <c r="AX296" i="1"/>
  <c r="AX29" i="1"/>
  <c r="AX307" i="1"/>
  <c r="AX37" i="1" l="1"/>
  <c r="AX87" i="1"/>
  <c r="AX94" i="1" s="1"/>
  <c r="AX96" i="1" s="1"/>
  <c r="AC31" i="5" s="1"/>
  <c r="AW331" i="1"/>
  <c r="AD41" i="5"/>
  <c r="Y30" i="5"/>
  <c r="AZ94" i="1"/>
  <c r="AZ56" i="1"/>
  <c r="AE5" i="5" s="1"/>
  <c r="AZ132" i="1"/>
  <c r="AE7" i="5" s="1"/>
  <c r="AZ170" i="1"/>
  <c r="AE8" i="5" s="1"/>
  <c r="AD35" i="5"/>
  <c r="AD23" i="5"/>
  <c r="AZ367" i="1"/>
  <c r="AZ334" i="1" s="1"/>
  <c r="AZ347" i="1"/>
  <c r="AB16" i="5"/>
  <c r="AD34" i="5"/>
  <c r="AD36" i="5"/>
  <c r="AX183" i="1"/>
  <c r="AC35" i="5"/>
  <c r="AV172" i="1"/>
  <c r="AA33" i="5" s="1"/>
  <c r="AA8" i="5"/>
  <c r="AT209" i="1"/>
  <c r="AT321" i="1" s="1"/>
  <c r="Y3" i="5"/>
  <c r="Y11" i="5" s="1"/>
  <c r="Y13" i="5" s="1"/>
  <c r="Y22" i="5" s="1"/>
  <c r="AV134" i="1"/>
  <c r="AA32" i="5" s="1"/>
  <c r="AA7" i="5"/>
  <c r="AE2" i="5"/>
  <c r="AX19" i="1"/>
  <c r="AC10" i="5" s="1"/>
  <c r="AA5" i="5"/>
  <c r="AW49" i="1"/>
  <c r="AW56" i="1" s="1"/>
  <c r="AZ19" i="1"/>
  <c r="AE10" i="5" s="1"/>
  <c r="AZ273" i="1"/>
  <c r="AZ279" i="1"/>
  <c r="AZ18" i="1"/>
  <c r="AE9" i="5" s="1"/>
  <c r="AZ209" i="1"/>
  <c r="AZ281" i="1"/>
  <c r="AE18" i="5" s="1"/>
  <c r="AU58" i="1"/>
  <c r="AU17" i="1"/>
  <c r="AX125" i="1"/>
  <c r="AX132" i="1" s="1"/>
  <c r="AX163" i="1"/>
  <c r="AX170" i="1" s="1"/>
  <c r="AT21" i="1"/>
  <c r="Y28" i="5" s="1"/>
  <c r="AW213" i="1"/>
  <c r="AB14" i="5" s="1"/>
  <c r="AZ183" i="1"/>
  <c r="AZ204" i="1"/>
  <c r="AZ197" i="1"/>
  <c r="AZ190" i="1"/>
  <c r="BA6" i="1"/>
  <c r="AZ92" i="1"/>
  <c r="AZ87" i="1"/>
  <c r="AZ75" i="1"/>
  <c r="AZ67" i="1"/>
  <c r="AZ83" i="1"/>
  <c r="AZ130" i="1"/>
  <c r="AZ125" i="1"/>
  <c r="AZ113" i="1"/>
  <c r="AZ96" i="1"/>
  <c r="AE31" i="5" s="1"/>
  <c r="AZ91" i="1"/>
  <c r="AZ85" i="1"/>
  <c r="AZ73" i="1"/>
  <c r="AZ168" i="1"/>
  <c r="AZ163" i="1"/>
  <c r="AZ151" i="1"/>
  <c r="AZ121" i="1"/>
  <c r="AZ105" i="1"/>
  <c r="AZ159" i="1"/>
  <c r="AZ143" i="1"/>
  <c r="AZ134" i="1"/>
  <c r="AE32" i="5" s="1"/>
  <c r="AZ129" i="1"/>
  <c r="AZ123" i="1"/>
  <c r="AZ111" i="1"/>
  <c r="AZ53" i="1"/>
  <c r="AZ49" i="1"/>
  <c r="AZ161" i="1"/>
  <c r="AZ149" i="1"/>
  <c r="AE6" i="5"/>
  <c r="AZ54" i="1"/>
  <c r="AZ172" i="1"/>
  <c r="AE33" i="5" s="1"/>
  <c r="AZ21" i="1"/>
  <c r="AE28" i="5" s="1"/>
  <c r="AZ167" i="1"/>
  <c r="AZ58" i="1"/>
  <c r="AE30" i="5" s="1"/>
  <c r="AZ45" i="1"/>
  <c r="AZ47" i="1"/>
  <c r="AZ37" i="1"/>
  <c r="AX230" i="1"/>
  <c r="AX264" i="1"/>
  <c r="AC17" i="5" s="1"/>
  <c r="AX298" i="1"/>
  <c r="AC19" i="5" s="1"/>
  <c r="AX247" i="1"/>
  <c r="AX315" i="1"/>
  <c r="AC20" i="5" s="1"/>
  <c r="AY262" i="1"/>
  <c r="AY290" i="1"/>
  <c r="AY313" i="1"/>
  <c r="AY222" i="1"/>
  <c r="AY331" i="1"/>
  <c r="AD25" i="5" s="1"/>
  <c r="AY296" i="1"/>
  <c r="AY29" i="1"/>
  <c r="AY307" i="1"/>
  <c r="AY35" i="1"/>
  <c r="AY256" i="1"/>
  <c r="AY245" i="1"/>
  <c r="AY228" i="1"/>
  <c r="AY239" i="1"/>
  <c r="AW176" i="1"/>
  <c r="AB12" i="5" s="1"/>
  <c r="AC6" i="5" l="1"/>
  <c r="Z30" i="5"/>
  <c r="AB25" i="5"/>
  <c r="AX331" i="1"/>
  <c r="AC25" i="5" s="1"/>
  <c r="BA170" i="1"/>
  <c r="AF8" i="5" s="1"/>
  <c r="BA132" i="1"/>
  <c r="AF7" i="5" s="1"/>
  <c r="BA56" i="1"/>
  <c r="BA94" i="1"/>
  <c r="AF6" i="5" s="1"/>
  <c r="AE41" i="5"/>
  <c r="AE23" i="5"/>
  <c r="BA367" i="1"/>
  <c r="BA334" i="1" s="1"/>
  <c r="BA347" i="1"/>
  <c r="AE34" i="5"/>
  <c r="AE35" i="5"/>
  <c r="AE36" i="5"/>
  <c r="AU209" i="1"/>
  <c r="AU321" i="1" s="1"/>
  <c r="Z3" i="5"/>
  <c r="Z11" i="5" s="1"/>
  <c r="Z13" i="5" s="1"/>
  <c r="Z22" i="5" s="1"/>
  <c r="AC16" i="5"/>
  <c r="AF2" i="5"/>
  <c r="AW172" i="1"/>
  <c r="AB33" i="5" s="1"/>
  <c r="AB8" i="5"/>
  <c r="AX172" i="1"/>
  <c r="AC33" i="5" s="1"/>
  <c r="AC8" i="5"/>
  <c r="AX134" i="1"/>
  <c r="AC32" i="5" s="1"/>
  <c r="AC7" i="5"/>
  <c r="AW134" i="1"/>
  <c r="AB32" i="5" s="1"/>
  <c r="AB7" i="5"/>
  <c r="BA209" i="1"/>
  <c r="BA19" i="1"/>
  <c r="AF10" i="5" s="1"/>
  <c r="BA273" i="1"/>
  <c r="BA279" i="1"/>
  <c r="BA18" i="1"/>
  <c r="AF9" i="5" s="1"/>
  <c r="BA281" i="1"/>
  <c r="AF18" i="5" s="1"/>
  <c r="AU21" i="1"/>
  <c r="Z28" i="5" s="1"/>
  <c r="AB5" i="5"/>
  <c r="AX49" i="1"/>
  <c r="AX56" i="1" s="1"/>
  <c r="AX17" i="1" s="1"/>
  <c r="AC3" i="5" s="1"/>
  <c r="AC11" i="5" s="1"/>
  <c r="AV58" i="1"/>
  <c r="AV17" i="1"/>
  <c r="BA204" i="1"/>
  <c r="BA183" i="1"/>
  <c r="BA197" i="1"/>
  <c r="BA190" i="1"/>
  <c r="BB6" i="1"/>
  <c r="BA83" i="1"/>
  <c r="BA130" i="1"/>
  <c r="BA125" i="1"/>
  <c r="BA113" i="1"/>
  <c r="BA96" i="1"/>
  <c r="AF31" i="5" s="1"/>
  <c r="BA91" i="1"/>
  <c r="BA85" i="1"/>
  <c r="BA73" i="1"/>
  <c r="BA168" i="1"/>
  <c r="BA163" i="1"/>
  <c r="BA151" i="1"/>
  <c r="BA121" i="1"/>
  <c r="BA105" i="1"/>
  <c r="BA159" i="1"/>
  <c r="BA143" i="1"/>
  <c r="BA134" i="1"/>
  <c r="AF32" i="5" s="1"/>
  <c r="BA129" i="1"/>
  <c r="BA123" i="1"/>
  <c r="BA111" i="1"/>
  <c r="BA172" i="1"/>
  <c r="AF33" i="5" s="1"/>
  <c r="BA167" i="1"/>
  <c r="BA161" i="1"/>
  <c r="BA149" i="1"/>
  <c r="BA47" i="1"/>
  <c r="BA87" i="1"/>
  <c r="BA53" i="1"/>
  <c r="BA75" i="1"/>
  <c r="BA49" i="1"/>
  <c r="BA92" i="1"/>
  <c r="BA54" i="1"/>
  <c r="BA45" i="1"/>
  <c r="BA67" i="1"/>
  <c r="BA58" i="1"/>
  <c r="AF30" i="5" s="1"/>
  <c r="BA21" i="1"/>
  <c r="AF28" i="5" s="1"/>
  <c r="AF5" i="5"/>
  <c r="BA37" i="1"/>
  <c r="AX213" i="1"/>
  <c r="AC14" i="5" s="1"/>
  <c r="AX176" i="1"/>
  <c r="AC12" i="5" s="1"/>
  <c r="AY264" i="1"/>
  <c r="AD17" i="5" s="1"/>
  <c r="AY298" i="1"/>
  <c r="AD19" i="5" s="1"/>
  <c r="AY230" i="1"/>
  <c r="AY247" i="1"/>
  <c r="AY315" i="1"/>
  <c r="AD20" i="5" s="1"/>
  <c r="AY176" i="1"/>
  <c r="AD12" i="5" s="1"/>
  <c r="AZ245" i="1"/>
  <c r="AZ29" i="1"/>
  <c r="AZ222" i="1"/>
  <c r="AZ331" i="1"/>
  <c r="AE25" i="5" s="1"/>
  <c r="AZ296" i="1"/>
  <c r="AZ307" i="1"/>
  <c r="AZ313" i="1"/>
  <c r="AZ256" i="1"/>
  <c r="AZ228" i="1"/>
  <c r="AZ35" i="1"/>
  <c r="AZ239" i="1"/>
  <c r="AZ290" i="1"/>
  <c r="AZ262" i="1"/>
  <c r="AA30" i="5" l="1"/>
  <c r="BB170" i="1"/>
  <c r="BB94" i="1"/>
  <c r="BB132" i="1"/>
  <c r="AG7" i="5" s="1"/>
  <c r="BB56" i="1"/>
  <c r="AG5" i="5" s="1"/>
  <c r="AF41" i="5"/>
  <c r="BB367" i="1"/>
  <c r="BB334" i="1" s="1"/>
  <c r="BB347" i="1"/>
  <c r="AF23" i="5"/>
  <c r="AF35" i="5"/>
  <c r="AF34" i="5"/>
  <c r="AF36" i="5"/>
  <c r="AD16" i="5"/>
  <c r="AV209" i="1"/>
  <c r="AV321" i="1" s="1"/>
  <c r="AA3" i="5"/>
  <c r="AA11" i="5" s="1"/>
  <c r="AA13" i="5" s="1"/>
  <c r="AA22" i="5" s="1"/>
  <c r="AX58" i="1"/>
  <c r="AX21" i="1" s="1"/>
  <c r="AC28" i="5" s="1"/>
  <c r="AC5" i="5"/>
  <c r="AC13" i="5"/>
  <c r="AC22" i="5" s="1"/>
  <c r="AG2" i="5"/>
  <c r="AV21" i="1"/>
  <c r="AA28" i="5" s="1"/>
  <c r="AX209" i="1"/>
  <c r="AX321" i="1" s="1"/>
  <c r="AW58" i="1"/>
  <c r="AW17" i="1"/>
  <c r="BB279" i="1"/>
  <c r="BB209" i="1"/>
  <c r="BB281" i="1"/>
  <c r="AG18" i="5" s="1"/>
  <c r="BB18" i="1"/>
  <c r="AG9" i="5" s="1"/>
  <c r="BB19" i="1"/>
  <c r="AG10" i="5" s="1"/>
  <c r="BB273" i="1"/>
  <c r="BB204" i="1"/>
  <c r="BB183" i="1"/>
  <c r="BB190" i="1"/>
  <c r="BB197" i="1"/>
  <c r="BC6" i="1"/>
  <c r="AG8" i="5"/>
  <c r="BB92" i="1"/>
  <c r="BB87" i="1"/>
  <c r="BB75" i="1"/>
  <c r="BB67" i="1"/>
  <c r="BB130" i="1"/>
  <c r="BB125" i="1"/>
  <c r="BB113" i="1"/>
  <c r="BB96" i="1"/>
  <c r="AG31" i="5" s="1"/>
  <c r="BB91" i="1"/>
  <c r="BB85" i="1"/>
  <c r="BB73" i="1"/>
  <c r="BB168" i="1"/>
  <c r="BB163" i="1"/>
  <c r="BB151" i="1"/>
  <c r="BB121" i="1"/>
  <c r="BB105" i="1"/>
  <c r="BB159" i="1"/>
  <c r="BB143" i="1"/>
  <c r="BB134" i="1"/>
  <c r="AG32" i="5" s="1"/>
  <c r="BB129" i="1"/>
  <c r="BB123" i="1"/>
  <c r="BB111" i="1"/>
  <c r="BB172" i="1"/>
  <c r="AG33" i="5" s="1"/>
  <c r="BB167" i="1"/>
  <c r="BB161" i="1"/>
  <c r="BB149" i="1"/>
  <c r="AG6" i="5"/>
  <c r="BB45" i="1"/>
  <c r="BB47" i="1"/>
  <c r="BB58" i="1"/>
  <c r="AG30" i="5" s="1"/>
  <c r="BB53" i="1"/>
  <c r="BB49" i="1"/>
  <c r="BB83" i="1"/>
  <c r="BB54" i="1"/>
  <c r="BB21" i="1"/>
  <c r="AG28" i="5" s="1"/>
  <c r="BB37" i="1"/>
  <c r="AY17" i="1"/>
  <c r="AD3" i="5" s="1"/>
  <c r="AD11" i="5" s="1"/>
  <c r="AD13" i="5" s="1"/>
  <c r="AZ247" i="1"/>
  <c r="AZ264" i="1"/>
  <c r="AE17" i="5" s="1"/>
  <c r="AZ315" i="1"/>
  <c r="AE20" i="5" s="1"/>
  <c r="AY213" i="1"/>
  <c r="AD14" i="5" s="1"/>
  <c r="AZ230" i="1"/>
  <c r="AZ298" i="1"/>
  <c r="AE19" i="5" s="1"/>
  <c r="AZ17" i="1"/>
  <c r="AE3" i="5" s="1"/>
  <c r="AE11" i="5" s="1"/>
  <c r="BA35" i="1"/>
  <c r="BA239" i="1"/>
  <c r="BA313" i="1"/>
  <c r="BA331" i="1"/>
  <c r="AF25" i="5" s="1"/>
  <c r="BA256" i="1"/>
  <c r="BA262" i="1"/>
  <c r="BA290" i="1"/>
  <c r="BA296" i="1"/>
  <c r="BA245" i="1"/>
  <c r="BA29" i="1"/>
  <c r="BA222" i="1"/>
  <c r="BA307" i="1"/>
  <c r="BA228" i="1"/>
  <c r="AG41" i="5" l="1"/>
  <c r="AB30" i="5"/>
  <c r="AC30" i="5"/>
  <c r="BC94" i="1"/>
  <c r="AH6" i="5" s="1"/>
  <c r="BC170" i="1"/>
  <c r="AH8" i="5" s="1"/>
  <c r="BC56" i="1"/>
  <c r="BC132" i="1"/>
  <c r="AH7" i="5" s="1"/>
  <c r="BC367" i="1"/>
  <c r="BC334" i="1" s="1"/>
  <c r="BC347" i="1"/>
  <c r="AG23" i="5"/>
  <c r="AG35" i="5"/>
  <c r="AG34" i="5"/>
  <c r="AG36" i="5"/>
  <c r="AD22" i="5"/>
  <c r="AW209" i="1"/>
  <c r="AW321" i="1" s="1"/>
  <c r="AB3" i="5"/>
  <c r="AB11" i="5" s="1"/>
  <c r="AB13" i="5" s="1"/>
  <c r="AB22" i="5" s="1"/>
  <c r="AH2" i="5"/>
  <c r="AE16" i="5"/>
  <c r="AW21" i="1"/>
  <c r="AB28" i="5" s="1"/>
  <c r="BC209" i="1"/>
  <c r="BC281" i="1"/>
  <c r="AH18" i="5" s="1"/>
  <c r="BC19" i="1"/>
  <c r="AH10" i="5" s="1"/>
  <c r="BC273" i="1"/>
  <c r="BC18" i="1"/>
  <c r="AH9" i="5" s="1"/>
  <c r="BC279" i="1"/>
  <c r="BC190" i="1"/>
  <c r="BC204" i="1"/>
  <c r="BC183" i="1"/>
  <c r="BC197" i="1"/>
  <c r="BD6" i="1"/>
  <c r="BC83" i="1"/>
  <c r="BC130" i="1"/>
  <c r="BC125" i="1"/>
  <c r="BC113" i="1"/>
  <c r="BC168" i="1"/>
  <c r="BC163" i="1"/>
  <c r="BC151" i="1"/>
  <c r="BC121" i="1"/>
  <c r="BC105" i="1"/>
  <c r="BC159" i="1"/>
  <c r="BC143" i="1"/>
  <c r="BC134" i="1"/>
  <c r="AH32" i="5" s="1"/>
  <c r="BC129" i="1"/>
  <c r="BC123" i="1"/>
  <c r="BC111" i="1"/>
  <c r="BC172" i="1"/>
  <c r="AH33" i="5" s="1"/>
  <c r="BC167" i="1"/>
  <c r="BC161" i="1"/>
  <c r="BC149" i="1"/>
  <c r="BC87" i="1"/>
  <c r="BC75" i="1"/>
  <c r="BC58" i="1"/>
  <c r="AH30" i="5" s="1"/>
  <c r="AH5" i="5"/>
  <c r="BC45" i="1"/>
  <c r="BC47" i="1"/>
  <c r="BC49" i="1"/>
  <c r="BC96" i="1"/>
  <c r="AH31" i="5" s="1"/>
  <c r="BC91" i="1"/>
  <c r="BC53" i="1"/>
  <c r="BC67" i="1"/>
  <c r="BC21" i="1"/>
  <c r="AH28" i="5" s="1"/>
  <c r="BC85" i="1"/>
  <c r="BC73" i="1"/>
  <c r="BC54" i="1"/>
  <c r="BC92" i="1"/>
  <c r="BC37" i="1"/>
  <c r="AZ213" i="1"/>
  <c r="AE14" i="5" s="1"/>
  <c r="BA230" i="1"/>
  <c r="AZ176" i="1"/>
  <c r="AE12" i="5" s="1"/>
  <c r="AE13" i="5" s="1"/>
  <c r="AY321" i="1"/>
  <c r="AY339" i="1" s="1"/>
  <c r="BA264" i="1"/>
  <c r="AF17" i="5" s="1"/>
  <c r="BA247" i="1"/>
  <c r="BA213" i="1" s="1"/>
  <c r="AF14" i="5" s="1"/>
  <c r="BA315" i="1"/>
  <c r="AF20" i="5" s="1"/>
  <c r="BA298" i="1"/>
  <c r="AF19" i="5" s="1"/>
  <c r="BA176" i="1"/>
  <c r="AF12" i="5" s="1"/>
  <c r="BB228" i="1"/>
  <c r="BB331" i="1"/>
  <c r="AG25" i="5" s="1"/>
  <c r="BB222" i="1"/>
  <c r="BB296" i="1"/>
  <c r="BB29" i="1"/>
  <c r="BB239" i="1"/>
  <c r="BB313" i="1"/>
  <c r="BB290" i="1"/>
  <c r="BB262" i="1"/>
  <c r="BB245" i="1"/>
  <c r="BB307" i="1"/>
  <c r="BB256" i="1"/>
  <c r="BB35" i="1"/>
  <c r="BA17" i="1"/>
  <c r="AF3" i="5" s="1"/>
  <c r="AF11" i="5" s="1"/>
  <c r="AH35" i="5" l="1"/>
  <c r="AH41" i="5"/>
  <c r="BD170" i="1"/>
  <c r="BD132" i="1"/>
  <c r="BD94" i="1"/>
  <c r="BD56" i="1"/>
  <c r="AF16" i="5"/>
  <c r="BD367" i="1"/>
  <c r="BD334" i="1" s="1"/>
  <c r="BD347" i="1"/>
  <c r="AH23" i="5"/>
  <c r="AH36" i="5"/>
  <c r="AH34" i="5"/>
  <c r="AF13" i="5"/>
  <c r="AF22" i="5" s="1"/>
  <c r="AI2" i="5"/>
  <c r="AE22" i="5"/>
  <c r="BD18" i="1"/>
  <c r="BD209" i="1"/>
  <c r="BD281" i="1"/>
  <c r="BD19" i="1"/>
  <c r="BD273" i="1"/>
  <c r="BD279" i="1"/>
  <c r="AD24" i="5"/>
  <c r="AD26" i="5" s="1"/>
  <c r="BD190" i="1"/>
  <c r="BD204" i="1"/>
  <c r="BD197" i="1"/>
  <c r="BD183" i="1"/>
  <c r="BD130" i="1"/>
  <c r="W130" i="1" s="1"/>
  <c r="BD125" i="1"/>
  <c r="BD113" i="1"/>
  <c r="W113" i="1" s="1"/>
  <c r="BD96" i="1"/>
  <c r="BD91" i="1"/>
  <c r="BD85" i="1"/>
  <c r="W85" i="1" s="1"/>
  <c r="BD73" i="1"/>
  <c r="BD168" i="1"/>
  <c r="W168" i="1" s="1"/>
  <c r="BD163" i="1"/>
  <c r="BD151" i="1"/>
  <c r="W151" i="1" s="1"/>
  <c r="BD121" i="1"/>
  <c r="W121" i="1" s="1"/>
  <c r="BD105" i="1"/>
  <c r="BD159" i="1"/>
  <c r="W159" i="1" s="1"/>
  <c r="BD143" i="1"/>
  <c r="BD134" i="1"/>
  <c r="BD129" i="1"/>
  <c r="BD123" i="1"/>
  <c r="W123" i="1" s="1"/>
  <c r="BD111" i="1"/>
  <c r="BD172" i="1"/>
  <c r="BD167" i="1"/>
  <c r="BD161" i="1"/>
  <c r="W161" i="1" s="1"/>
  <c r="BD149" i="1"/>
  <c r="BD92" i="1"/>
  <c r="W92" i="1" s="1"/>
  <c r="BD87" i="1"/>
  <c r="BD75" i="1"/>
  <c r="W75" i="1" s="1"/>
  <c r="BD67" i="1"/>
  <c r="BD58" i="1"/>
  <c r="AI5" i="5"/>
  <c r="D5" i="5" s="1"/>
  <c r="BD83" i="1"/>
  <c r="W83" i="1" s="1"/>
  <c r="BD45" i="1"/>
  <c r="BD47" i="1"/>
  <c r="W47" i="1" s="1"/>
  <c r="BD21" i="1"/>
  <c r="BD53" i="1"/>
  <c r="BD49" i="1"/>
  <c r="BD54" i="1"/>
  <c r="W54" i="1" s="1"/>
  <c r="BD37" i="1"/>
  <c r="AZ321" i="1"/>
  <c r="AZ339" i="1" s="1"/>
  <c r="BA321" i="1"/>
  <c r="BA339" i="1" s="1"/>
  <c r="BB230" i="1"/>
  <c r="AY343" i="1"/>
  <c r="BB315" i="1"/>
  <c r="AG20" i="5" s="1"/>
  <c r="BB264" i="1"/>
  <c r="AG17" i="5" s="1"/>
  <c r="BB298" i="1"/>
  <c r="AG19" i="5" s="1"/>
  <c r="BB17" i="1"/>
  <c r="AG3" i="5" s="1"/>
  <c r="AG11" i="5" s="1"/>
  <c r="BB247" i="1"/>
  <c r="BC331" i="1"/>
  <c r="AH25" i="5" s="1"/>
  <c r="BC222" i="1"/>
  <c r="BC307" i="1"/>
  <c r="BC296" i="1"/>
  <c r="BC29" i="1"/>
  <c r="BC256" i="1"/>
  <c r="BC290" i="1"/>
  <c r="BC298" i="1" s="1"/>
  <c r="AH19" i="5" s="1"/>
  <c r="BC239" i="1"/>
  <c r="BC313" i="1"/>
  <c r="BC228" i="1"/>
  <c r="BC262" i="1"/>
  <c r="BC245" i="1"/>
  <c r="BC35" i="1"/>
  <c r="AI41" i="5" l="1"/>
  <c r="AG16" i="5"/>
  <c r="AI23" i="5"/>
  <c r="W21" i="1"/>
  <c r="AI28" i="5"/>
  <c r="W172" i="1"/>
  <c r="AI33" i="5"/>
  <c r="D33" i="5" s="1"/>
  <c r="W96" i="1"/>
  <c r="AI31" i="5"/>
  <c r="D31" i="5" s="1"/>
  <c r="W45" i="1"/>
  <c r="AI34" i="5"/>
  <c r="D34" i="5" s="1"/>
  <c r="W37" i="1"/>
  <c r="AI35" i="5"/>
  <c r="D35" i="5" s="1"/>
  <c r="W58" i="1"/>
  <c r="AI30" i="5"/>
  <c r="D30" i="5" s="1"/>
  <c r="W134" i="1"/>
  <c r="AI32" i="5"/>
  <c r="D32" i="5" s="1"/>
  <c r="AI36" i="5"/>
  <c r="W170" i="1"/>
  <c r="AI8" i="5"/>
  <c r="D8" i="5" s="1"/>
  <c r="W19" i="1"/>
  <c r="AI10" i="5"/>
  <c r="D10" i="5" s="1"/>
  <c r="W132" i="1"/>
  <c r="AI7" i="5"/>
  <c r="D7" i="5" s="1"/>
  <c r="W281" i="1"/>
  <c r="AI18" i="5"/>
  <c r="D18" i="5" s="1"/>
  <c r="W94" i="1"/>
  <c r="AI6" i="5"/>
  <c r="D6" i="5" s="1"/>
  <c r="W18" i="1"/>
  <c r="AI9" i="5"/>
  <c r="D9" i="5" s="1"/>
  <c r="AF24" i="5"/>
  <c r="AF26" i="5" s="1"/>
  <c r="AZ343" i="1"/>
  <c r="AE24" i="5"/>
  <c r="AE26" i="5" s="1"/>
  <c r="BC264" i="1"/>
  <c r="AH17" i="5" s="1"/>
  <c r="BC247" i="1"/>
  <c r="BB213" i="1"/>
  <c r="AG14" i="5" s="1"/>
  <c r="BC17" i="1"/>
  <c r="AH3" i="5" s="1"/>
  <c r="AH11" i="5" s="1"/>
  <c r="BA343" i="1"/>
  <c r="BC315" i="1"/>
  <c r="AH20" i="5" s="1"/>
  <c r="BC230" i="1"/>
  <c r="BD331" i="1"/>
  <c r="W197" i="1"/>
  <c r="BD296" i="1"/>
  <c r="BD307" i="1"/>
  <c r="BD256" i="1"/>
  <c r="BD313" i="1"/>
  <c r="BD228" i="1"/>
  <c r="BD35" i="1"/>
  <c r="BD29" i="1"/>
  <c r="BD222" i="1"/>
  <c r="BD239" i="1"/>
  <c r="BD290" i="1"/>
  <c r="BD298" i="1" s="1"/>
  <c r="BD262" i="1"/>
  <c r="BD245" i="1"/>
  <c r="BB176" i="1"/>
  <c r="AG12" i="5" s="1"/>
  <c r="AG13" i="5" s="1"/>
  <c r="AH16" i="5" l="1"/>
  <c r="AK29" i="5"/>
  <c r="D28" i="5"/>
  <c r="AG22" i="5"/>
  <c r="W298" i="1"/>
  <c r="AI19" i="5"/>
  <c r="D19" i="5" s="1"/>
  <c r="W331" i="1"/>
  <c r="AI25" i="5"/>
  <c r="D25" i="5" s="1"/>
  <c r="BB321" i="1"/>
  <c r="W56" i="1"/>
  <c r="BC213" i="1"/>
  <c r="AH14" i="5" s="1"/>
  <c r="BC176" i="1"/>
  <c r="AH12" i="5" s="1"/>
  <c r="AH13" i="5" s="1"/>
  <c r="BD315" i="1"/>
  <c r="BD247" i="1"/>
  <c r="W247" i="1" s="1"/>
  <c r="W190" i="1"/>
  <c r="BD230" i="1"/>
  <c r="AZ350" i="1"/>
  <c r="BA350" i="1" s="1"/>
  <c r="BD264" i="1"/>
  <c r="W204" i="1"/>
  <c r="BD17" i="1"/>
  <c r="AI3" i="5" s="1"/>
  <c r="AG24" i="5" l="1"/>
  <c r="AG26" i="5" s="1"/>
  <c r="BB339" i="1"/>
  <c r="AH22" i="5"/>
  <c r="AI11" i="5"/>
  <c r="AK4" i="5"/>
  <c r="D3" i="5"/>
  <c r="W264" i="1"/>
  <c r="AI17" i="5"/>
  <c r="D17" i="5" s="1"/>
  <c r="W230" i="1"/>
  <c r="AI16" i="5"/>
  <c r="W315" i="1"/>
  <c r="AI20" i="5"/>
  <c r="D20" i="5" s="1"/>
  <c r="BD176" i="1"/>
  <c r="BC321" i="1"/>
  <c r="BC339" i="1" s="1"/>
  <c r="BD213" i="1"/>
  <c r="BB350" i="1"/>
  <c r="W17" i="1"/>
  <c r="BB343" i="1"/>
  <c r="W213" i="1" l="1"/>
  <c r="AI14" i="5"/>
  <c r="W176" i="1"/>
  <c r="AI12" i="5"/>
  <c r="D12" i="5" s="1"/>
  <c r="D11" i="5"/>
  <c r="AH24" i="5"/>
  <c r="AH26" i="5" s="1"/>
  <c r="W183" i="1"/>
  <c r="BC343" i="1"/>
  <c r="BC350" i="1"/>
  <c r="AI13" i="5" l="1"/>
  <c r="D14" i="5"/>
  <c r="W209" i="1"/>
  <c r="BD321" i="1"/>
  <c r="AI24" i="5" l="1"/>
  <c r="BD339" i="1"/>
  <c r="AI22" i="5"/>
  <c r="D22" i="5" s="1"/>
  <c r="D13" i="5"/>
  <c r="W321" i="1"/>
  <c r="AI26" i="5" l="1"/>
  <c r="BD343" i="1"/>
  <c r="BD350" i="1" l="1"/>
  <c r="F36" i="5"/>
  <c r="AA350" i="1"/>
  <c r="AA359" i="1" l="1"/>
  <c r="F39" i="5" l="1"/>
  <c r="AA363" i="1"/>
  <c r="AA367" i="1"/>
  <c r="AA373" i="1" l="1"/>
  <c r="AA334" i="1"/>
  <c r="AA339" i="1" s="1"/>
  <c r="AB347" i="1" s="1"/>
  <c r="F41" i="5"/>
  <c r="AA365" i="1"/>
  <c r="AA371" i="1"/>
  <c r="G36" i="5" l="1"/>
  <c r="AB350" i="1"/>
  <c r="AB357" i="1"/>
  <c r="F23" i="5"/>
  <c r="AB359" i="1"/>
  <c r="AB367" i="1" s="1"/>
  <c r="G39" i="5" l="1"/>
  <c r="AA343" i="1"/>
  <c r="F24" i="5"/>
  <c r="AB334" i="1"/>
  <c r="G41" i="5"/>
  <c r="AB369" i="1"/>
  <c r="AB373" i="1" s="1"/>
  <c r="G23" i="5" l="1"/>
  <c r="AB339" i="1"/>
  <c r="AB361" i="1"/>
  <c r="F26" i="5"/>
  <c r="AC347" i="1" l="1"/>
  <c r="G24" i="5"/>
  <c r="G26" i="5" s="1"/>
  <c r="AB343" i="1"/>
  <c r="AB363" i="1"/>
  <c r="H36" i="5" l="1"/>
  <c r="AC350" i="1"/>
  <c r="AB371" i="1"/>
  <c r="AB365" i="1"/>
  <c r="AC357" i="1" l="1"/>
  <c r="AC359" i="1"/>
  <c r="AC367" i="1" s="1"/>
  <c r="AC334" i="1" l="1"/>
  <c r="H41" i="5"/>
  <c r="AC369" i="1"/>
  <c r="AC373" i="1" s="1"/>
  <c r="H39" i="5"/>
  <c r="AC339" i="1" l="1"/>
  <c r="AC343" i="1" s="1"/>
  <c r="H23" i="5"/>
  <c r="AD347" i="1"/>
  <c r="H24" i="5"/>
  <c r="AC361" i="1"/>
  <c r="H26" i="5" l="1"/>
  <c r="I36" i="5"/>
  <c r="AD350" i="1"/>
  <c r="AC363" i="1"/>
  <c r="AC371" i="1" l="1"/>
  <c r="AC365" i="1"/>
  <c r="AD357" i="1" l="1"/>
  <c r="AD359" i="1"/>
  <c r="I39" i="5" l="1"/>
  <c r="AD367" i="1"/>
  <c r="AD334" i="1" l="1"/>
  <c r="I41" i="5"/>
  <c r="AD369" i="1"/>
  <c r="AD339" i="1" l="1"/>
  <c r="AD343" i="1" s="1"/>
  <c r="I23" i="5"/>
  <c r="AE347" i="1"/>
  <c r="I24" i="5"/>
  <c r="AD361" i="1"/>
  <c r="AD373" i="1"/>
  <c r="I26" i="5" l="1"/>
  <c r="J36" i="5"/>
  <c r="AE350" i="1"/>
  <c r="AD363" i="1"/>
  <c r="AD371" i="1" l="1"/>
  <c r="AD365" i="1"/>
  <c r="AE357" i="1" l="1"/>
  <c r="AE359" i="1"/>
  <c r="AE367" i="1" s="1"/>
  <c r="J41" i="5" l="1"/>
  <c r="AE334" i="1"/>
  <c r="AE369" i="1"/>
  <c r="AE373" i="1" s="1"/>
  <c r="J39" i="5"/>
  <c r="AE339" i="1" l="1"/>
  <c r="AE343" i="1" s="1"/>
  <c r="J23" i="5"/>
  <c r="AF347" i="1"/>
  <c r="J24" i="5"/>
  <c r="AE361" i="1"/>
  <c r="J26" i="5" l="1"/>
  <c r="K36" i="5"/>
  <c r="AF350" i="1"/>
  <c r="AE363" i="1"/>
  <c r="AE371" i="1" l="1"/>
  <c r="AE365" i="1"/>
  <c r="AF357" i="1" l="1"/>
  <c r="AF359" i="1"/>
  <c r="K39" i="5" l="1"/>
  <c r="AF367" i="1"/>
  <c r="AF334" i="1" l="1"/>
  <c r="K41" i="5"/>
  <c r="AF369" i="1"/>
  <c r="AF373" i="1" s="1"/>
  <c r="AF339" i="1" l="1"/>
  <c r="AF343" i="1" s="1"/>
  <c r="K23" i="5"/>
  <c r="AG347" i="1"/>
  <c r="K24" i="5"/>
  <c r="AF361" i="1"/>
  <c r="K26" i="5" l="1"/>
  <c r="L36" i="5"/>
  <c r="AG350" i="1"/>
  <c r="AF363" i="1"/>
  <c r="AF371" i="1" l="1"/>
  <c r="AF365" i="1"/>
  <c r="AG357" i="1" l="1"/>
  <c r="AG359" i="1"/>
  <c r="L39" i="5" l="1"/>
  <c r="AG367" i="1"/>
  <c r="AG334" i="1" l="1"/>
  <c r="L41" i="5"/>
  <c r="AG369" i="1"/>
  <c r="AG361" i="1" s="1"/>
  <c r="AG363" i="1" s="1"/>
  <c r="AG339" i="1" l="1"/>
  <c r="AG343" i="1" s="1"/>
  <c r="L23" i="5"/>
  <c r="AH347" i="1"/>
  <c r="L24" i="5"/>
  <c r="AG371" i="1"/>
  <c r="AG365" i="1"/>
  <c r="AG373" i="1"/>
  <c r="L26" i="5" l="1"/>
  <c r="M36" i="5"/>
  <c r="AH350" i="1"/>
  <c r="AH357" i="1"/>
  <c r="AH359" i="1"/>
  <c r="M39" i="5" l="1"/>
  <c r="AH367" i="1"/>
  <c r="M41" i="5" l="1"/>
  <c r="AH334" i="1"/>
  <c r="AH369" i="1"/>
  <c r="AH361" i="1" s="1"/>
  <c r="AH363" i="1" s="1"/>
  <c r="AH339" i="1" l="1"/>
  <c r="AH343" i="1" s="1"/>
  <c r="M23" i="5"/>
  <c r="AI347" i="1"/>
  <c r="M24" i="5"/>
  <c r="AH373" i="1"/>
  <c r="AH371" i="1"/>
  <c r="AH365" i="1"/>
  <c r="M26" i="5" l="1"/>
  <c r="N36" i="5"/>
  <c r="AI350" i="1"/>
  <c r="AI359" i="1"/>
  <c r="AI367" i="1" s="1"/>
  <c r="AI357" i="1"/>
  <c r="AI334" i="1" l="1"/>
  <c r="N41" i="5"/>
  <c r="AI369" i="1"/>
  <c r="AI361" i="1" s="1"/>
  <c r="AI363" i="1" s="1"/>
  <c r="N39" i="5"/>
  <c r="AI339" i="1" l="1"/>
  <c r="AI343" i="1" s="1"/>
  <c r="N23" i="5"/>
  <c r="AJ347" i="1"/>
  <c r="N24" i="5"/>
  <c r="AI371" i="1"/>
  <c r="AI365" i="1"/>
  <c r="AI373" i="1"/>
  <c r="N26" i="5" l="1"/>
  <c r="O36" i="5"/>
  <c r="AJ350" i="1"/>
  <c r="AJ357" i="1"/>
  <c r="AJ359" i="1"/>
  <c r="O39" i="5" l="1"/>
  <c r="AJ367" i="1"/>
  <c r="AJ334" i="1" l="1"/>
  <c r="O41" i="5"/>
  <c r="AJ369" i="1"/>
  <c r="AJ361" i="1" s="1"/>
  <c r="AJ363" i="1" s="1"/>
  <c r="AJ339" i="1" l="1"/>
  <c r="AJ343" i="1" s="1"/>
  <c r="O23" i="5"/>
  <c r="AK347" i="1"/>
  <c r="O24" i="5"/>
  <c r="AJ373" i="1"/>
  <c r="AJ371" i="1"/>
  <c r="AJ365" i="1"/>
  <c r="O26" i="5" l="1"/>
  <c r="P36" i="5"/>
  <c r="AK350" i="1"/>
  <c r="AK357" i="1"/>
  <c r="AK359" i="1"/>
  <c r="AK367" i="1" s="1"/>
  <c r="AK334" i="1" l="1"/>
  <c r="P41" i="5"/>
  <c r="AK369" i="1"/>
  <c r="AK361" i="1" s="1"/>
  <c r="AK363" i="1" s="1"/>
  <c r="P39" i="5"/>
  <c r="AK339" i="1" l="1"/>
  <c r="AK343" i="1" s="1"/>
  <c r="P23" i="5"/>
  <c r="AL347" i="1"/>
  <c r="P24" i="5"/>
  <c r="AK371" i="1"/>
  <c r="AK365" i="1"/>
  <c r="AK373" i="1"/>
  <c r="P26" i="5" l="1"/>
  <c r="Q36" i="5"/>
  <c r="AL350" i="1"/>
  <c r="AL357" i="1"/>
  <c r="AL359" i="1"/>
  <c r="Q39" i="5" l="1"/>
  <c r="AL367" i="1"/>
  <c r="AL334" i="1" l="1"/>
  <c r="Q23" i="5" s="1"/>
  <c r="Q41" i="5"/>
  <c r="AL369" i="1"/>
  <c r="AL361" i="1" s="1"/>
  <c r="AL363" i="1" s="1"/>
  <c r="AL339" i="1" l="1"/>
  <c r="AM347" i="1" s="1"/>
  <c r="AL373" i="1"/>
  <c r="AL371" i="1"/>
  <c r="AL365" i="1"/>
  <c r="AM357" i="1" l="1"/>
  <c r="R36" i="5"/>
  <c r="AM350" i="1"/>
  <c r="Q24" i="5"/>
  <c r="AL343" i="1"/>
  <c r="AM359" i="1"/>
  <c r="AM367" i="1" s="1"/>
  <c r="R41" i="5" l="1"/>
  <c r="AM334" i="1"/>
  <c r="AM369" i="1"/>
  <c r="Q26" i="5"/>
  <c r="R39" i="5"/>
  <c r="AM373" i="1" l="1"/>
  <c r="AM361" i="1"/>
  <c r="AM363" i="1" s="1"/>
  <c r="AM371" i="1" s="1"/>
  <c r="R23" i="5"/>
  <c r="AM339" i="1"/>
  <c r="AM365" i="1" l="1"/>
  <c r="AN357" i="1" s="1"/>
  <c r="R24" i="5"/>
  <c r="AN347" i="1"/>
  <c r="AM343" i="1"/>
  <c r="AN359" i="1" l="1"/>
  <c r="AN367" i="1" s="1"/>
  <c r="AN369" i="1" s="1"/>
  <c r="R26" i="5"/>
  <c r="S36" i="5"/>
  <c r="AN350" i="1"/>
  <c r="S39" i="5"/>
  <c r="S41" i="5" l="1"/>
  <c r="AN334" i="1"/>
  <c r="AN373" i="1"/>
  <c r="AN361" i="1"/>
  <c r="AN363" i="1" s="1"/>
  <c r="AN371" i="1" s="1"/>
  <c r="AN365" i="1" l="1"/>
  <c r="AO357" i="1" s="1"/>
  <c r="S23" i="5"/>
  <c r="AN339" i="1"/>
  <c r="S24" i="5" l="1"/>
  <c r="S26" i="5" s="1"/>
  <c r="AN343" i="1"/>
  <c r="AO347" i="1"/>
  <c r="T36" i="5" l="1"/>
  <c r="AO350" i="1"/>
  <c r="AO359" i="1"/>
  <c r="T39" i="5" l="1"/>
  <c r="AO367" i="1"/>
  <c r="AO334" i="1" l="1"/>
  <c r="T41" i="5"/>
  <c r="AO369" i="1"/>
  <c r="AO361" i="1" s="1"/>
  <c r="AO363" i="1" s="1"/>
  <c r="AO371" i="1" l="1"/>
  <c r="AO365" i="1"/>
  <c r="AO373" i="1"/>
  <c r="T23" i="5"/>
  <c r="AO339" i="1"/>
  <c r="AP357" i="1" l="1"/>
  <c r="T24" i="5"/>
  <c r="AO343" i="1"/>
  <c r="AP347" i="1"/>
  <c r="U36" i="5" l="1"/>
  <c r="AP350" i="1"/>
  <c r="AP359" i="1"/>
  <c r="T26" i="5"/>
  <c r="U39" i="5" l="1"/>
  <c r="AP367" i="1"/>
  <c r="AP334" i="1" l="1"/>
  <c r="U41" i="5"/>
  <c r="AP369" i="1"/>
  <c r="AP361" i="1" s="1"/>
  <c r="AP363" i="1" s="1"/>
  <c r="AP373" i="1" l="1"/>
  <c r="AP371" i="1"/>
  <c r="AP365" i="1"/>
  <c r="U23" i="5"/>
  <c r="AP339" i="1"/>
  <c r="U24" i="5" l="1"/>
  <c r="U26" i="5" s="1"/>
  <c r="AP343" i="1"/>
  <c r="AQ347" i="1"/>
  <c r="AQ359" i="1" s="1"/>
  <c r="AQ357" i="1"/>
  <c r="V39" i="5" l="1"/>
  <c r="AQ367" i="1"/>
  <c r="AQ369" i="1" s="1"/>
  <c r="AQ361" i="1" s="1"/>
  <c r="AQ363" i="1" s="1"/>
  <c r="V36" i="5"/>
  <c r="AQ350" i="1"/>
  <c r="AQ371" i="1" l="1"/>
  <c r="AQ365" i="1"/>
  <c r="AQ334" i="1"/>
  <c r="V41" i="5"/>
  <c r="AQ373" i="1"/>
  <c r="V23" i="5" l="1"/>
  <c r="AQ339" i="1"/>
  <c r="AR357" i="1"/>
  <c r="V24" i="5" l="1"/>
  <c r="V26" i="5" s="1"/>
  <c r="AQ343" i="1"/>
  <c r="AR347" i="1"/>
  <c r="W36" i="5" l="1"/>
  <c r="AR350" i="1"/>
  <c r="AR359" i="1"/>
  <c r="W39" i="5" l="1"/>
  <c r="AR367" i="1"/>
  <c r="AR334" i="1" l="1"/>
  <c r="W41" i="5"/>
  <c r="AR369" i="1"/>
  <c r="AR373" i="1" s="1"/>
  <c r="AR361" i="1" l="1"/>
  <c r="AR363" i="1" s="1"/>
  <c r="W23" i="5"/>
  <c r="AR339" i="1"/>
  <c r="W24" i="5" l="1"/>
  <c r="W26" i="5" s="1"/>
  <c r="AR343" i="1"/>
  <c r="AS347" i="1"/>
  <c r="AR371" i="1"/>
  <c r="AR365" i="1"/>
  <c r="AS357" i="1" l="1"/>
  <c r="AS359" i="1"/>
  <c r="X39" i="5" s="1"/>
  <c r="X36" i="5"/>
  <c r="AS350" i="1"/>
  <c r="AS367" i="1" l="1"/>
  <c r="X41" i="5" l="1"/>
  <c r="AS334" i="1"/>
  <c r="AS369" i="1"/>
  <c r="AS361" i="1" l="1"/>
  <c r="AS363" i="1" s="1"/>
  <c r="AS373" i="1"/>
  <c r="X23" i="5"/>
  <c r="AS339" i="1"/>
  <c r="AS371" i="1" l="1"/>
  <c r="AS365" i="1"/>
  <c r="X24" i="5"/>
  <c r="X26" i="5" s="1"/>
  <c r="AT347" i="1"/>
  <c r="AS343" i="1"/>
  <c r="Y36" i="5" l="1"/>
  <c r="AT350" i="1"/>
  <c r="AT357" i="1"/>
  <c r="AT359" i="1"/>
  <c r="Y39" i="5" s="1"/>
  <c r="Y16" i="5" l="1"/>
  <c r="AT367" i="1"/>
  <c r="AT334" i="1" l="1"/>
  <c r="Y41" i="5"/>
  <c r="AT369" i="1"/>
  <c r="AT373" i="1" s="1"/>
  <c r="D16" i="5"/>
  <c r="AK15" i="5"/>
  <c r="AT361" i="1" l="1"/>
  <c r="AT363" i="1" s="1"/>
  <c r="Y23" i="5"/>
  <c r="AT339" i="1"/>
  <c r="AU347" i="1" l="1"/>
  <c r="Y24" i="5"/>
  <c r="Y26" i="5" s="1"/>
  <c r="AT343" i="1"/>
  <c r="AT371" i="1"/>
  <c r="AT365" i="1"/>
  <c r="AU359" i="1" l="1"/>
  <c r="AU367" i="1" s="1"/>
  <c r="AU369" i="1" s="1"/>
  <c r="AU361" i="1" s="1"/>
  <c r="AU363" i="1" s="1"/>
  <c r="AU371" i="1" s="1"/>
  <c r="AU357" i="1"/>
  <c r="Z36" i="5"/>
  <c r="AU350" i="1"/>
  <c r="AU334" i="1" l="1"/>
  <c r="Z41" i="5"/>
  <c r="AU373" i="1"/>
  <c r="AU365" i="1"/>
  <c r="Z39" i="5"/>
  <c r="Z23" i="5" l="1"/>
  <c r="AU339" i="1"/>
  <c r="AV357" i="1"/>
  <c r="AU343" i="1" l="1"/>
  <c r="Z24" i="5"/>
  <c r="Z26" i="5" s="1"/>
  <c r="AV347" i="1"/>
  <c r="AA36" i="5" l="1"/>
  <c r="AV359" i="1"/>
  <c r="AV350" i="1"/>
  <c r="AA39" i="5" l="1"/>
  <c r="AV367" i="1"/>
  <c r="AV334" i="1" l="1"/>
  <c r="AA41" i="5"/>
  <c r="AV369" i="1"/>
  <c r="AV361" i="1" s="1"/>
  <c r="AV363" i="1" s="1"/>
  <c r="AV373" i="1" l="1"/>
  <c r="AV371" i="1"/>
  <c r="AV365" i="1"/>
  <c r="AA23" i="5"/>
  <c r="AV339" i="1"/>
  <c r="AA24" i="5" l="1"/>
  <c r="AA26" i="5" s="1"/>
  <c r="AV343" i="1"/>
  <c r="AW347" i="1"/>
  <c r="AW359" i="1" s="1"/>
  <c r="AW357" i="1"/>
  <c r="AB39" i="5" l="1"/>
  <c r="AW367" i="1"/>
  <c r="AW369" i="1" s="1"/>
  <c r="AW361" i="1" s="1"/>
  <c r="AW363" i="1" s="1"/>
  <c r="AB36" i="5"/>
  <c r="AW350" i="1"/>
  <c r="AW371" i="1" l="1"/>
  <c r="AW365" i="1"/>
  <c r="AW334" i="1"/>
  <c r="AB41" i="5"/>
  <c r="AW373" i="1"/>
  <c r="AB23" i="5" l="1"/>
  <c r="AW339" i="1"/>
  <c r="AX357" i="1"/>
  <c r="AB24" i="5" l="1"/>
  <c r="AB26" i="5" s="1"/>
  <c r="AW343" i="1"/>
  <c r="AX347" i="1"/>
  <c r="AC36" i="5" l="1"/>
  <c r="D36" i="5" s="1"/>
  <c r="W347" i="1"/>
  <c r="AX350" i="1"/>
  <c r="AX359" i="1"/>
  <c r="AC39" i="5" l="1"/>
  <c r="AX367" i="1"/>
  <c r="AY350" i="1"/>
  <c r="W350" i="1"/>
  <c r="AX334" i="1" l="1"/>
  <c r="AC41" i="5"/>
  <c r="D41" i="5" s="1"/>
  <c r="W367" i="1"/>
  <c r="AX369" i="1"/>
  <c r="AX361" i="1" s="1"/>
  <c r="AX363" i="1" s="1"/>
  <c r="AX373" i="1" l="1"/>
  <c r="AY369" i="1"/>
  <c r="AX371" i="1"/>
  <c r="AY359" i="1" s="1"/>
  <c r="AX365" i="1"/>
  <c r="AY357" i="1" s="1"/>
  <c r="AC23" i="5"/>
  <c r="D23" i="5" s="1"/>
  <c r="AX339" i="1"/>
  <c r="W334" i="1"/>
  <c r="AC24" i="5" l="1"/>
  <c r="AX343" i="1"/>
  <c r="W343" i="1" s="1"/>
  <c r="W339" i="1"/>
  <c r="AY361" i="1"/>
  <c r="AY363" i="1" s="1"/>
  <c r="AY371" i="1" s="1"/>
  <c r="AZ359" i="1" s="1"/>
  <c r="AE39" i="5" s="1"/>
  <c r="AZ369" i="1"/>
  <c r="AY373" i="1"/>
  <c r="AD39" i="5"/>
  <c r="AZ373" i="1" l="1"/>
  <c r="AC26" i="5"/>
  <c r="D26" i="5" s="1"/>
  <c r="D24" i="5"/>
  <c r="BA369" i="1"/>
  <c r="AY365" i="1"/>
  <c r="AZ357" i="1" s="1"/>
  <c r="BB369" i="1" l="1"/>
  <c r="BC369" i="1" s="1"/>
  <c r="BA373" i="1"/>
  <c r="AZ361" i="1"/>
  <c r="AZ363" i="1" s="1"/>
  <c r="AZ371" i="1" s="1"/>
  <c r="BA359" i="1" s="1"/>
  <c r="AF39" i="5" s="1"/>
  <c r="BD369" i="1" l="1"/>
  <c r="BD373" i="1" s="1"/>
  <c r="W373" i="1" s="1"/>
  <c r="BB373" i="1"/>
  <c r="BC373" i="1"/>
  <c r="AZ365" i="1"/>
  <c r="W369" i="1" l="1"/>
  <c r="BA357" i="1"/>
  <c r="BA361" i="1"/>
  <c r="BA363" i="1" s="1"/>
  <c r="BA371" i="1" s="1"/>
  <c r="BB359" i="1" s="1"/>
  <c r="AG39" i="5" s="1"/>
  <c r="BA365" i="1" l="1"/>
  <c r="BB357" i="1" l="1"/>
  <c r="BB361" i="1"/>
  <c r="BB363" i="1" s="1"/>
  <c r="BB371" i="1" s="1"/>
  <c r="BC359" i="1" s="1"/>
  <c r="AH39" i="5" s="1"/>
  <c r="BB365" i="1" l="1"/>
  <c r="BC357" i="1" l="1"/>
  <c r="BC361" i="1"/>
  <c r="BC363" i="1" s="1"/>
  <c r="BC371" i="1" s="1"/>
  <c r="BD359" i="1" s="1"/>
  <c r="AI39" i="5" l="1"/>
  <c r="D39" i="5" s="1"/>
  <c r="W359" i="1"/>
  <c r="BC365" i="1"/>
  <c r="BD357" i="1" l="1"/>
  <c r="BD361" i="1"/>
  <c r="W361" i="1" l="1"/>
  <c r="W363" i="1" s="1"/>
  <c r="BD363" i="1"/>
  <c r="BD371" i="1" s="1"/>
  <c r="W371" i="1" s="1"/>
  <c r="BD365" i="1" l="1"/>
  <c r="W365" i="1" s="1"/>
</calcChain>
</file>

<file path=xl/sharedStrings.xml><?xml version="1.0" encoding="utf-8"?>
<sst xmlns="http://schemas.openxmlformats.org/spreadsheetml/2006/main" count="679" uniqueCount="206">
  <si>
    <t>комментарий</t>
  </si>
  <si>
    <t>показатель</t>
  </si>
  <si>
    <t>детализация</t>
  </si>
  <si>
    <t>ед.изм.</t>
  </si>
  <si>
    <t>значение</t>
  </si>
  <si>
    <t>итого</t>
  </si>
  <si>
    <t>старт</t>
  </si>
  <si>
    <t>*</t>
  </si>
  <si>
    <t>горизонт расчетов</t>
  </si>
  <si>
    <t>шт</t>
  </si>
  <si>
    <t>^</t>
  </si>
  <si>
    <t>скорость прироста</t>
  </si>
  <si>
    <t>линейная</t>
  </si>
  <si>
    <t>геометрическая</t>
  </si>
  <si>
    <t>экспоненциальная</t>
  </si>
  <si>
    <t>вып.список</t>
  </si>
  <si>
    <t>коэффициент (q) прироста</t>
  </si>
  <si>
    <t>%</t>
  </si>
  <si>
    <t>среднегодовой процент индексации</t>
  </si>
  <si>
    <t>тип зависимости перем. расходов</t>
  </si>
  <si>
    <t>тип зависимости переменных расходов</t>
  </si>
  <si>
    <t>ФОТ</t>
  </si>
  <si>
    <t>чел</t>
  </si>
  <si>
    <t>кол-во персонала</t>
  </si>
  <si>
    <t>Расходы на содержание оборудования</t>
  </si>
  <si>
    <t>кол-во единиц оборудования</t>
  </si>
  <si>
    <t>ср. ст-ть содерж. 1ой ед. оборудования</t>
  </si>
  <si>
    <t>средняя з/п</t>
  </si>
  <si>
    <t>средний чек на содержание</t>
  </si>
  <si>
    <t>аренда помещений</t>
  </si>
  <si>
    <t>кв.м.</t>
  </si>
  <si>
    <t>кол-во кв.м. арендованных площадей</t>
  </si>
  <si>
    <t>ст-ть 1ого кв.м. арендуемой площади</t>
  </si>
  <si>
    <t>средний чек затрат в 1-ый год</t>
  </si>
  <si>
    <t>средний чек затрат</t>
  </si>
  <si>
    <t>средний чек звтрат</t>
  </si>
  <si>
    <t>EBITDA</t>
  </si>
  <si>
    <t>капитальные затраты</t>
  </si>
  <si>
    <t>ОС, торговые марки, лицензии и т.п.</t>
  </si>
  <si>
    <t>амортизация</t>
  </si>
  <si>
    <t>Финпоток проекта</t>
  </si>
  <si>
    <t>накопительным итогом</t>
  </si>
  <si>
    <t>Справочники</t>
  </si>
  <si>
    <t xml:space="preserve"> </t>
  </si>
  <si>
    <t>AOV</t>
  </si>
  <si>
    <t>соцсборы</t>
  </si>
  <si>
    <t>от</t>
  </si>
  <si>
    <t>ставка отчислений от зарплаты</t>
  </si>
  <si>
    <t>ставка налога на прибыль</t>
  </si>
  <si>
    <t>дифференцированные ставки налогов</t>
  </si>
  <si>
    <t>прочие расходы</t>
  </si>
  <si>
    <t>кол-во единиц прочих расходов в 1-ый год</t>
  </si>
  <si>
    <t>кол-во единиц прочих расходов</t>
  </si>
  <si>
    <t>ср. ст-ть 1ой единицы прочих расходов</t>
  </si>
  <si>
    <t>Cash Flow</t>
  </si>
  <si>
    <t>контроль</t>
  </si>
  <si>
    <t>в рублях</t>
  </si>
  <si>
    <t>Финмодель Бизнес-Проекта</t>
  </si>
  <si>
    <t>первый месяц проекта</t>
  </si>
  <si>
    <t>месяц</t>
  </si>
  <si>
    <t>кол-во мес</t>
  </si>
  <si>
    <t>1-ый месяц</t>
  </si>
  <si>
    <t>в т.ч.</t>
  </si>
  <si>
    <t>Тариф-1</t>
  </si>
  <si>
    <t>Процентный доход</t>
  </si>
  <si>
    <t>Кол-во выданных займов в 1-й месяц</t>
  </si>
  <si>
    <t>скорость прироста мес/мес</t>
  </si>
  <si>
    <t>руб.</t>
  </si>
  <si>
    <t>Средний размер займа в 1-й месяц</t>
  </si>
  <si>
    <t>Средний размер займа</t>
  </si>
  <si>
    <t>средний процент увеличения размера займа</t>
  </si>
  <si>
    <t>Начисленные %% по Тарифу-1</t>
  </si>
  <si>
    <t>Средний срок займа</t>
  </si>
  <si>
    <t>средний риск дефолта по платежам (тело&amp;%)</t>
  </si>
  <si>
    <t>PL(-)</t>
  </si>
  <si>
    <t>CF(-)</t>
  </si>
  <si>
    <t>CF(+)</t>
  </si>
  <si>
    <t>Размер выданных займов за период</t>
  </si>
  <si>
    <t>Размер возвратов займов за период</t>
  </si>
  <si>
    <t>ДЗ</t>
  </si>
  <si>
    <t>Размер выданных займов на начало периода</t>
  </si>
  <si>
    <t>средняя ставка по займу в месяц</t>
  </si>
  <si>
    <t>Полученные проценты</t>
  </si>
  <si>
    <t>PL(+)</t>
  </si>
  <si>
    <t>Средний месяц дефолта</t>
  </si>
  <si>
    <t>Дефолты по телу займов / фондирование</t>
  </si>
  <si>
    <t>техрасчеты</t>
  </si>
  <si>
    <t>Дефолты по %% / фондирование</t>
  </si>
  <si>
    <t>%% поступившие на р/сч по Тарифу-1</t>
  </si>
  <si>
    <t>Тариф-2</t>
  </si>
  <si>
    <t>Тариф-3</t>
  </si>
  <si>
    <t>Тариф-4</t>
  </si>
  <si>
    <t>Начисленные %% по Тарифу-2</t>
  </si>
  <si>
    <t>%% поступившие на р/сч по Тарифу-2</t>
  </si>
  <si>
    <t>Начисленные %% по Тарифу-3</t>
  </si>
  <si>
    <t>%% поступившие на р/сч по Тарифу-3</t>
  </si>
  <si>
    <t>от количества займов</t>
  </si>
  <si>
    <t>% от размера займов</t>
  </si>
  <si>
    <t>Переменные расходы (РКО)</t>
  </si>
  <si>
    <t>Маржинальная прибыль</t>
  </si>
  <si>
    <t>Постоянные расходы</t>
  </si>
  <si>
    <t>кол-во персонала в первый месяц</t>
  </si>
  <si>
    <t>среднемесячная з/п одного сотрудника в 1-ый месяц</t>
  </si>
  <si>
    <t>ежемесячная з/п одного сотрудника</t>
  </si>
  <si>
    <t>ФОТ+соцсборы</t>
  </si>
  <si>
    <t>кол-во единиц оборудования в 1-ый месяц</t>
  </si>
  <si>
    <t>стоимость содерж. оборуд. в 1-ый мес</t>
  </si>
  <si>
    <t>средний процент индексации</t>
  </si>
  <si>
    <t>кол-во кв.м. аренды помещений в 1-ый мес</t>
  </si>
  <si>
    <t>арендная ставка в 1-ый мес</t>
  </si>
  <si>
    <t>хозрасходы</t>
  </si>
  <si>
    <t>Расходы на аренду офиса</t>
  </si>
  <si>
    <t>маркетинг</t>
  </si>
  <si>
    <t>ед</t>
  </si>
  <si>
    <t>кол-во ед. маркетинга в 1-ый мес</t>
  </si>
  <si>
    <t>кол-во ед</t>
  </si>
  <si>
    <t>ст-ть маркетинга за 1 ед</t>
  </si>
  <si>
    <t>Расходы на маркетинг</t>
  </si>
  <si>
    <t>% стоимости амортизируемых капитальных затрат от 3мес процентного дохода</t>
  </si>
  <si>
    <t>Амортизация</t>
  </si>
  <si>
    <t>Налог на прибыль</t>
  </si>
  <si>
    <t>Чистая прибыль</t>
  </si>
  <si>
    <t>Начисленные %% по Тарифу-4</t>
  </si>
  <si>
    <t>%% поступившие на р/сч по Тарифу-4</t>
  </si>
  <si>
    <t>Чистый процентный доход</t>
  </si>
  <si>
    <t>Прочие постоянные расходы</t>
  </si>
  <si>
    <t>Ключевые показатели проекта</t>
  </si>
  <si>
    <t>кол-во мес амортизации</t>
  </si>
  <si>
    <t>мес</t>
  </si>
  <si>
    <t>Стоимость привлечения инвестиций, %г</t>
  </si>
  <si>
    <t>Ключевые показатели инвестора</t>
  </si>
  <si>
    <t>Объем возвратов инвестиционных средств</t>
  </si>
  <si>
    <t>Требуемый объем поступлений инвестиций</t>
  </si>
  <si>
    <t>Инвестпоток</t>
  </si>
  <si>
    <t>Инвестпортфель на конец периода</t>
  </si>
  <si>
    <t>Инвестпортфель на начало периода</t>
  </si>
  <si>
    <t>%% по инвестициям за период</t>
  </si>
  <si>
    <t>Оплата %% по инвестициям</t>
  </si>
  <si>
    <t>Остаток ДС с уч. инвестиций на конец периода</t>
  </si>
  <si>
    <t>Начисл. %% по инвестициям на конец периода</t>
  </si>
  <si>
    <t>проценты по инвестициям</t>
  </si>
  <si>
    <t>ИТОГО</t>
  </si>
  <si>
    <t>период капитализации % по займам</t>
  </si>
  <si>
    <t>период капитализации</t>
  </si>
  <si>
    <t>квартал</t>
  </si>
  <si>
    <t>период</t>
  </si>
  <si>
    <r>
      <t>Бизнес-Проект: Микро кредитная компания, B2</t>
    </r>
    <r>
      <rPr>
        <sz val="9"/>
        <color theme="1"/>
        <rFont val="Calibri"/>
        <family val="2"/>
        <charset val="204"/>
        <scheme val="minor"/>
      </rPr>
      <t>B-займы</t>
    </r>
  </si>
  <si>
    <t>+7(985)201-6607</t>
  </si>
  <si>
    <t>место в документе</t>
  </si>
  <si>
    <t>лист</t>
  </si>
  <si>
    <t>ячейки</t>
  </si>
  <si>
    <t>описание</t>
  </si>
  <si>
    <t>для всех листов</t>
  </si>
  <si>
    <t>ячейки для ручного внесения данных</t>
  </si>
  <si>
    <t>ячейки для внесения данных из выпадающих списков из листа "справочники"</t>
  </si>
  <si>
    <t>Главная</t>
  </si>
  <si>
    <t>T9</t>
  </si>
  <si>
    <t>из выпадающего списка необходимо выбрать месяц старта проекта</t>
  </si>
  <si>
    <t>T11</t>
  </si>
  <si>
    <t xml:space="preserve">необходимо задать вручную горизонт расчетов финмодели в количестве месяцев, максимум может быть задано 30 месяцев </t>
  </si>
  <si>
    <t>T14</t>
  </si>
  <si>
    <t>необходимо из выпадающего списка выбрать либо "месяц", либо "нквартал" - период капитализации начисления процентов</t>
  </si>
  <si>
    <t>стр.17,18,19,21</t>
  </si>
  <si>
    <t>Начиная со строки 22 и по строку 175 в модели задаются и рассчитываются ключевые операционные показатели деятельности микро кредитной компании в разрезе по четырем тарифам. В строках 17,18,19 и 21 производится итоговое суммирование по четырем тарифам таких показателей, как процентный доход, дефолты по телу и %%, а также поток полученных процентов.</t>
  </si>
  <si>
    <t>стр.22-59</t>
  </si>
  <si>
    <t>Блок строк с 22-той по 59-тую это типовой блок строк, в рамках которого задаются исходные и рассчитываются результирующие показатели операционной деятельности в разрезе одного тарифа - в данном случае 1-ого. В модели предусмотрено 4 тарифа, и если необходимо добавить еще один, то достаточно блок строк 4-ого тарифа 136-173 скопировать ниже строки 173.</t>
  </si>
  <si>
    <t>T23</t>
  </si>
  <si>
    <t xml:space="preserve">здесь пользователь вручную указывает кол-во типовых займов выданных по тарифу 1 в первый месяц моделирования </t>
  </si>
  <si>
    <t>T25</t>
  </si>
  <si>
    <t>из выпадающего списка необходимо выбрать тип динамики прироста месяц к месяцу количества выдаваемых займов: линейная, геометрическая или экспоненциальная прогрессии</t>
  </si>
  <si>
    <t>T27</t>
  </si>
  <si>
    <t>необходимо задать вручную коэффициент прироста для выбранной на предыдущем шаге прогрессии</t>
  </si>
  <si>
    <t>стр.29</t>
  </si>
  <si>
    <t>В этой строке производится расчет динамики и количества для каждого месяца выдаваемых займов на основе ранее заданных параметров</t>
  </si>
  <si>
    <t>T31</t>
  </si>
  <si>
    <t>Здесь необходимо задать средний размер займа в первый месяц</t>
  </si>
  <si>
    <t>T33</t>
  </si>
  <si>
    <t>Здесь пользователю предлагается задать % прироста месяц к месяцу увеличения среднего размера выдаваемого займа</t>
  </si>
  <si>
    <t>стр.35</t>
  </si>
  <si>
    <t>Производится расчет для каждого месяца среднего размера займа в рублях.</t>
  </si>
  <si>
    <t>стр.37</t>
  </si>
  <si>
    <t>Производится расчет потока выдачи займов, путем перемножения стр.29 (кол-во займов) на стр.35 (средний размер займа)</t>
  </si>
  <si>
    <t>T39</t>
  </si>
  <si>
    <t>Здесь пользователю предлагается задать вручную среднее кол-во месяцев, на которое выдается займ по тарифу 1</t>
  </si>
  <si>
    <t>T41</t>
  </si>
  <si>
    <t>Здесь пользователю предлагается задать вручную средний % дефолтов по возврату займов и %</t>
  </si>
  <si>
    <t>T43</t>
  </si>
  <si>
    <t>Здесь пользователю предлагается задать вручную среднее кол-во месяцев, через которое происходит дефолт по тарифу 1</t>
  </si>
  <si>
    <t>стр 45,47,49</t>
  </si>
  <si>
    <t>В этих строках производится соответственно расчет потока возвратов займов, потока дефолтов по телу займов и остаток задолженности клиентов по займам или, что тоже самое размер выданных займов по состоянию на начало месяца</t>
  </si>
  <si>
    <t>T51</t>
  </si>
  <si>
    <t>Здесь пользователю предлагается задать вручную ежемесячную ставку кредитования по тарифу 1</t>
  </si>
  <si>
    <t>стр 54,56,58</t>
  </si>
  <si>
    <t>В этих строках производится соответственно расчет потока дефолтов по %%, поток начисления %% и поток поступления %%</t>
  </si>
  <si>
    <t>Далее аналогично рассчитываются показатели по траифам 2,3 и 4</t>
  </si>
  <si>
    <t>стр176-206</t>
  </si>
  <si>
    <t>в этом типовом блоке строк задаются доли переменных расходов в доходах каждого тарифа и соответственно рассчитываются переменные расходы</t>
  </si>
  <si>
    <t>стр213-317</t>
  </si>
  <si>
    <t>в этом типовом блоке строк по аналогии с тем как были выше заданы потоки выдачи займов в блоках соответствующих тарифов задаются постоянные расходы в разрезе статей</t>
  </si>
  <si>
    <t>В дальнейших строках по аналогии с вышеизложенным материалом задаются и рассчитываются оставшиеся параметры проекта - по принципу "как пишется, так и понимается"</t>
  </si>
  <si>
    <t>Отчет</t>
  </si>
  <si>
    <t>здесь в ежемесячной детализации сформирован отчет PL</t>
  </si>
  <si>
    <t xml:space="preserve"> и расчет нескольких дополнительных ключевых показателей проекта</t>
  </si>
  <si>
    <t>справочники</t>
  </si>
  <si>
    <t>здесь собраны все выпадающие списки финмодели</t>
  </si>
  <si>
    <t>МЕТОДОЛОГИЯ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</si>
</sst>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00"/>
    <numFmt numFmtId="166" formatCode="[$-419]mmmm\ yyyy;@"/>
  </numFmts>
  <fonts count="4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0" tint="-0.249977111117893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9"/>
      <color theme="1" tint="0.499984740745262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i/>
      <sz val="9"/>
      <color rgb="FFFF0000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sz val="9"/>
      <color theme="5" tint="-0.499984740745262"/>
      <name val="Calibri"/>
      <family val="2"/>
      <charset val="204"/>
      <scheme val="minor"/>
    </font>
    <font>
      <b/>
      <i/>
      <sz val="9"/>
      <color theme="5" tint="-0.499984740745262"/>
      <name val="Calibri"/>
      <family val="2"/>
      <charset val="204"/>
      <scheme val="minor"/>
    </font>
    <font>
      <sz val="9"/>
      <color theme="0" tint="-0.249977111117893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i/>
      <sz val="9"/>
      <color theme="0"/>
      <name val="Calibri"/>
      <family val="2"/>
      <charset val="204"/>
      <scheme val="minor"/>
    </font>
    <font>
      <b/>
      <i/>
      <sz val="9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8"/>
      <color theme="1" tint="0.49998474074526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color rgb="FFFFFFFF"/>
      <name val="Calibri"/>
      <family val="2"/>
      <charset val="204"/>
    </font>
    <font>
      <i/>
      <sz val="9"/>
      <name val="Calibri"/>
      <family val="2"/>
      <charset val="204"/>
    </font>
    <font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0"/>
      <name val="Calibri"/>
      <family val="2"/>
      <charset val="204"/>
    </font>
    <font>
      <sz val="10"/>
      <name val="Calibri"/>
      <family val="2"/>
      <charset val="204"/>
    </font>
    <font>
      <sz val="9"/>
      <color rgb="FFFF0000"/>
      <name val="Calibri"/>
      <family val="2"/>
      <charset val="204"/>
      <scheme val="minor"/>
    </font>
    <font>
      <i/>
      <sz val="9"/>
      <color rgb="FFFF0000"/>
      <name val="Calibri"/>
      <family val="2"/>
      <charset val="204"/>
      <scheme val="minor"/>
    </font>
    <font>
      <b/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theme="1" tint="0.499984740745262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1"/>
      <color theme="0"/>
      <name val="Calibri"/>
      <family val="2"/>
      <charset val="204"/>
    </font>
    <font>
      <b/>
      <sz val="11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</font>
    <font>
      <sz val="10"/>
      <color rgb="FFC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charset val="204"/>
    </font>
    <font>
      <b/>
      <sz val="9"/>
      <color theme="0"/>
      <name val="Calibri"/>
      <family val="2"/>
      <charset val="204"/>
    </font>
    <font>
      <b/>
      <sz val="9"/>
      <color rgb="FF7030A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lightUp">
        <fgColor theme="8" tint="-0.499984740745262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1C232"/>
        <bgColor rgb="FFF1C232"/>
      </patternFill>
    </fill>
    <fill>
      <patternFill patternType="solid">
        <fgColor rgb="FFB6D7A8"/>
        <bgColor rgb="FFB6D7A8"/>
      </patternFill>
    </fill>
    <fill>
      <patternFill patternType="solid">
        <fgColor rgb="FF6AA84F"/>
        <bgColor rgb="FF6AA84F"/>
      </patternFill>
    </fill>
    <fill>
      <patternFill patternType="solid">
        <fgColor rgb="FF38761D"/>
        <bgColor rgb="FF38761D"/>
      </patternFill>
    </fill>
    <fill>
      <patternFill patternType="solid">
        <fgColor rgb="FF385623"/>
        <bgColor rgb="FF385623"/>
      </patternFill>
    </fill>
    <fill>
      <patternFill patternType="solid">
        <fgColor theme="5" tint="0.39997558519241921"/>
        <bgColor rgb="FF93C47D"/>
      </patternFill>
    </fill>
    <fill>
      <patternFill patternType="solid">
        <fgColor theme="5" tint="0.59999389629810485"/>
        <bgColor rgb="FF93C47D"/>
      </patternFill>
    </fill>
    <fill>
      <patternFill patternType="solid">
        <fgColor theme="8" tint="0.79998168889431442"/>
        <bgColor rgb="FFD9EAD3"/>
      </patternFill>
    </fill>
    <fill>
      <patternFill patternType="solid">
        <fgColor theme="8" tint="0.59999389629810485"/>
        <bgColor rgb="FFD9EAD3"/>
      </patternFill>
    </fill>
    <fill>
      <patternFill patternType="solid">
        <fgColor theme="5" tint="0.59999389629810485"/>
        <bgColor rgb="FFC5E0B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rgb="FFF1C23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499984740745262"/>
        <bgColor rgb="FFF1C232"/>
      </patternFill>
    </fill>
    <fill>
      <patternFill patternType="solid">
        <fgColor theme="0"/>
        <bgColor rgb="FFD0E0E3"/>
      </patternFill>
    </fill>
    <fill>
      <patternFill patternType="solid">
        <fgColor theme="1" tint="0.249977111117893"/>
        <bgColor rgb="FFFFF2CC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</fills>
  <borders count="19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9" tint="-0.499984740745262"/>
      </bottom>
      <diagonal/>
    </border>
    <border>
      <left/>
      <right/>
      <top style="double">
        <color theme="9" tint="-0.499984740745262"/>
      </top>
      <bottom/>
      <diagonal/>
    </border>
    <border>
      <left/>
      <right/>
      <top/>
      <bottom style="double">
        <color theme="5" tint="-0.499984740745262"/>
      </bottom>
      <diagonal/>
    </border>
    <border>
      <left/>
      <right/>
      <top style="double">
        <color theme="5" tint="-0.499984740745262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dashed">
        <color theme="5" tint="-0.499984740745262"/>
      </left>
      <right style="dashed">
        <color theme="5" tint="-0.499984740745262"/>
      </right>
      <top style="dashed">
        <color theme="5" tint="-0.499984740745262"/>
      </top>
      <bottom style="dashed">
        <color theme="5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/>
      <right style="dashed">
        <color theme="0" tint="-0.24994659260841701"/>
      </right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/>
      <bottom/>
      <diagonal/>
    </border>
    <border>
      <left style="dashed">
        <color theme="0" tint="-0.24994659260841701"/>
      </left>
      <right/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center"/>
    </xf>
    <xf numFmtId="3" fontId="1" fillId="2" borderId="0" xfId="0" applyNumberFormat="1" applyFont="1" applyFill="1"/>
    <xf numFmtId="1" fontId="2" fillId="2" borderId="1" xfId="0" applyNumberFormat="1" applyFont="1" applyFill="1" applyBorder="1"/>
    <xf numFmtId="3" fontId="2" fillId="2" borderId="0" xfId="0" applyNumberFormat="1" applyFont="1" applyFill="1"/>
    <xf numFmtId="0" fontId="7" fillId="2" borderId="0" xfId="0" applyFont="1" applyFill="1"/>
    <xf numFmtId="0" fontId="1" fillId="8" borderId="0" xfId="0" applyFont="1" applyFill="1"/>
    <xf numFmtId="0" fontId="3" fillId="8" borderId="0" xfId="0" applyFont="1" applyFill="1" applyAlignment="1">
      <alignment horizontal="center" vertical="center"/>
    </xf>
    <xf numFmtId="0" fontId="2" fillId="8" borderId="0" xfId="0" applyFont="1" applyFill="1"/>
    <xf numFmtId="0" fontId="3" fillId="5" borderId="0" xfId="0" applyFont="1" applyFill="1" applyAlignment="1">
      <alignment horizontal="center" vertical="center"/>
    </xf>
    <xf numFmtId="0" fontId="1" fillId="7" borderId="0" xfId="0" applyFont="1" applyFill="1"/>
    <xf numFmtId="3" fontId="2" fillId="2" borderId="1" xfId="0" applyNumberFormat="1" applyFont="1" applyFill="1" applyBorder="1"/>
    <xf numFmtId="0" fontId="8" fillId="2" borderId="0" xfId="0" applyFont="1" applyFill="1"/>
    <xf numFmtId="0" fontId="9" fillId="2" borderId="0" xfId="0" applyFont="1" applyFill="1" applyAlignment="1">
      <alignment horizontal="center" vertical="center"/>
    </xf>
    <xf numFmtId="3" fontId="10" fillId="2" borderId="0" xfId="0" applyNumberFormat="1" applyFont="1" applyFill="1"/>
    <xf numFmtId="3" fontId="8" fillId="2" borderId="0" xfId="0" applyNumberFormat="1" applyFont="1" applyFill="1"/>
    <xf numFmtId="0" fontId="8" fillId="0" borderId="0" xfId="0" applyFont="1"/>
    <xf numFmtId="0" fontId="11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2" borderId="2" xfId="0" applyNumberFormat="1" applyFont="1" applyFill="1" applyBorder="1"/>
    <xf numFmtId="0" fontId="1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13" fillId="0" borderId="0" xfId="0" applyFont="1"/>
    <xf numFmtId="164" fontId="8" fillId="2" borderId="0" xfId="0" applyNumberFormat="1" applyFont="1" applyFill="1"/>
    <xf numFmtId="164" fontId="10" fillId="2" borderId="1" xfId="0" applyNumberFormat="1" applyFont="1" applyFill="1" applyBorder="1"/>
    <xf numFmtId="165" fontId="10" fillId="2" borderId="1" xfId="0" applyNumberFormat="1" applyFont="1" applyFill="1" applyBorder="1"/>
    <xf numFmtId="0" fontId="1" fillId="5" borderId="0" xfId="0" applyFont="1" applyFill="1"/>
    <xf numFmtId="0" fontId="10" fillId="2" borderId="0" xfId="0" applyFont="1" applyFill="1"/>
    <xf numFmtId="0" fontId="10" fillId="0" borderId="0" xfId="0" applyFont="1"/>
    <xf numFmtId="0" fontId="14" fillId="2" borderId="0" xfId="0" applyFont="1" applyFill="1"/>
    <xf numFmtId="0" fontId="14" fillId="3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3" fontId="14" fillId="2" borderId="0" xfId="0" applyNumberFormat="1" applyFont="1" applyFill="1"/>
    <xf numFmtId="0" fontId="14" fillId="0" borderId="0" xfId="0" applyFont="1"/>
    <xf numFmtId="0" fontId="1" fillId="9" borderId="0" xfId="0" applyFont="1" applyFill="1"/>
    <xf numFmtId="0" fontId="1" fillId="10" borderId="0" xfId="0" applyFont="1" applyFill="1"/>
    <xf numFmtId="0" fontId="3" fillId="9" borderId="0" xfId="0" applyFont="1" applyFill="1" applyAlignment="1">
      <alignment horizontal="center" vertical="center"/>
    </xf>
    <xf numFmtId="3" fontId="2" fillId="5" borderId="0" xfId="0" applyNumberFormat="1" applyFont="1" applyFill="1"/>
    <xf numFmtId="3" fontId="2" fillId="3" borderId="0" xfId="0" applyNumberFormat="1" applyFont="1" applyFill="1"/>
    <xf numFmtId="0" fontId="1" fillId="2" borderId="4" xfId="0" applyFont="1" applyFill="1" applyBorder="1"/>
    <xf numFmtId="0" fontId="2" fillId="2" borderId="5" xfId="0" applyFont="1" applyFill="1" applyBorder="1"/>
    <xf numFmtId="0" fontId="1" fillId="2" borderId="6" xfId="0" applyFont="1" applyFill="1" applyBorder="1"/>
    <xf numFmtId="0" fontId="3" fillId="3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5" fillId="2" borderId="0" xfId="0" applyFont="1" applyFill="1"/>
    <xf numFmtId="0" fontId="15" fillId="2" borderId="7" xfId="0" applyFont="1" applyFill="1" applyBorder="1"/>
    <xf numFmtId="0" fontId="6" fillId="11" borderId="0" xfId="0" applyFont="1" applyFill="1"/>
    <xf numFmtId="0" fontId="15" fillId="8" borderId="0" xfId="0" applyFont="1" applyFill="1"/>
    <xf numFmtId="0" fontId="6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5" fillId="0" borderId="0" xfId="0" applyFont="1"/>
    <xf numFmtId="0" fontId="0" fillId="0" borderId="0" xfId="0" applyFont="1" applyAlignment="1"/>
    <xf numFmtId="0" fontId="20" fillId="0" borderId="0" xfId="0" applyFont="1" applyAlignment="1">
      <alignment horizontal="right"/>
    </xf>
    <xf numFmtId="0" fontId="19" fillId="0" borderId="0" xfId="0" applyFont="1" applyAlignment="1"/>
    <xf numFmtId="14" fontId="1" fillId="2" borderId="0" xfId="0" applyNumberFormat="1" applyFont="1" applyFill="1"/>
    <xf numFmtId="3" fontId="4" fillId="2" borderId="10" xfId="0" applyNumberFormat="1" applyFont="1" applyFill="1" applyBorder="1"/>
    <xf numFmtId="0" fontId="23" fillId="2" borderId="0" xfId="0" applyFont="1" applyFill="1"/>
    <xf numFmtId="164" fontId="24" fillId="2" borderId="10" xfId="0" applyNumberFormat="1" applyFont="1" applyFill="1" applyBorder="1"/>
    <xf numFmtId="0" fontId="24" fillId="2" borderId="0" xfId="0" applyFont="1" applyFill="1"/>
    <xf numFmtId="164" fontId="4" fillId="2" borderId="10" xfId="0" applyNumberFormat="1" applyFont="1" applyFill="1" applyBorder="1"/>
    <xf numFmtId="0" fontId="18" fillId="6" borderId="0" xfId="0" applyFont="1" applyFill="1" applyAlignment="1"/>
    <xf numFmtId="0" fontId="0" fillId="8" borderId="0" xfId="0" applyFont="1" applyFill="1" applyAlignment="1"/>
    <xf numFmtId="0" fontId="19" fillId="8" borderId="0" xfId="0" applyFont="1" applyFill="1" applyAlignment="1"/>
    <xf numFmtId="0" fontId="22" fillId="13" borderId="11" xfId="0" applyFont="1" applyFill="1" applyBorder="1" applyAlignment="1">
      <alignment horizontal="right"/>
    </xf>
    <xf numFmtId="0" fontId="22" fillId="14" borderId="11" xfId="0" applyFont="1" applyFill="1" applyBorder="1" applyAlignment="1">
      <alignment horizontal="right"/>
    </xf>
    <xf numFmtId="0" fontId="0" fillId="0" borderId="11" xfId="0" applyFont="1" applyBorder="1" applyAlignment="1"/>
    <xf numFmtId="0" fontId="22" fillId="15" borderId="11" xfId="0" applyFont="1" applyFill="1" applyBorder="1" applyAlignment="1">
      <alignment horizontal="right"/>
    </xf>
    <xf numFmtId="0" fontId="25" fillId="16" borderId="11" xfId="0" applyFont="1" applyFill="1" applyBorder="1" applyAlignment="1">
      <alignment horizontal="right"/>
    </xf>
    <xf numFmtId="0" fontId="8" fillId="8" borderId="0" xfId="0" applyFont="1" applyFill="1" applyAlignment="1"/>
    <xf numFmtId="0" fontId="26" fillId="0" borderId="12" xfId="0" applyFont="1" applyBorder="1" applyAlignment="1">
      <alignment horizontal="right"/>
    </xf>
    <xf numFmtId="0" fontId="8" fillId="0" borderId="0" xfId="0" applyFont="1" applyAlignment="1"/>
    <xf numFmtId="0" fontId="22" fillId="18" borderId="11" xfId="0" applyFont="1" applyFill="1" applyBorder="1" applyAlignment="1">
      <alignment horizontal="right"/>
    </xf>
    <xf numFmtId="0" fontId="22" fillId="21" borderId="11" xfId="0" applyFont="1" applyFill="1" applyBorder="1" applyAlignment="1">
      <alignment horizontal="right"/>
    </xf>
    <xf numFmtId="0" fontId="22" fillId="8" borderId="0" xfId="0" applyFont="1" applyFill="1" applyAlignment="1"/>
    <xf numFmtId="0" fontId="1" fillId="8" borderId="0" xfId="0" applyFont="1" applyFill="1" applyAlignment="1"/>
    <xf numFmtId="0" fontId="26" fillId="20" borderId="11" xfId="0" applyFont="1" applyFill="1" applyBorder="1" applyAlignment="1">
      <alignment horizontal="right"/>
    </xf>
    <xf numFmtId="0" fontId="1" fillId="0" borderId="0" xfId="0" applyFont="1" applyAlignment="1"/>
    <xf numFmtId="0" fontId="26" fillId="19" borderId="11" xfId="0" applyFont="1" applyFill="1" applyBorder="1" applyAlignment="1">
      <alignment horizontal="right"/>
    </xf>
    <xf numFmtId="0" fontId="28" fillId="8" borderId="0" xfId="0" applyFont="1" applyFill="1" applyAlignment="1"/>
    <xf numFmtId="0" fontId="29" fillId="19" borderId="11" xfId="0" applyFont="1" applyFill="1" applyBorder="1" applyAlignment="1">
      <alignment horizontal="right"/>
    </xf>
    <xf numFmtId="0" fontId="28" fillId="0" borderId="0" xfId="0" applyFont="1" applyAlignment="1"/>
    <xf numFmtId="3" fontId="31" fillId="0" borderId="0" xfId="0" applyNumberFormat="1" applyFont="1" applyAlignment="1">
      <alignment horizontal="center" vertical="center"/>
    </xf>
    <xf numFmtId="3" fontId="31" fillId="2" borderId="14" xfId="0" applyNumberFormat="1" applyFont="1" applyFill="1" applyBorder="1" applyAlignment="1">
      <alignment horizontal="center" vertical="center"/>
    </xf>
    <xf numFmtId="3" fontId="32" fillId="2" borderId="14" xfId="0" applyNumberFormat="1" applyFont="1" applyFill="1" applyBorder="1" applyAlignment="1">
      <alignment horizontal="center" vertical="center"/>
    </xf>
    <xf numFmtId="0" fontId="22" fillId="3" borderId="11" xfId="0" applyFont="1" applyFill="1" applyBorder="1"/>
    <xf numFmtId="0" fontId="35" fillId="2" borderId="0" xfId="0" applyFont="1" applyFill="1"/>
    <xf numFmtId="0" fontId="2" fillId="2" borderId="0" xfId="0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2" fillId="2" borderId="1" xfId="0" applyNumberFormat="1" applyFont="1" applyFill="1" applyBorder="1"/>
    <xf numFmtId="0" fontId="13" fillId="2" borderId="15" xfId="0" applyFont="1" applyFill="1" applyBorder="1" applyAlignment="1">
      <alignment horizontal="right"/>
    </xf>
    <xf numFmtId="0" fontId="13" fillId="2" borderId="16" xfId="0" applyFont="1" applyFill="1" applyBorder="1" applyAlignment="1">
      <alignment horizontal="right"/>
    </xf>
    <xf numFmtId="0" fontId="13" fillId="2" borderId="17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66" fontId="2" fillId="4" borderId="16" xfId="0" applyNumberFormat="1" applyFont="1" applyFill="1" applyBorder="1" applyAlignment="1">
      <alignment horizontal="right"/>
    </xf>
    <xf numFmtId="166" fontId="2" fillId="4" borderId="17" xfId="0" applyNumberFormat="1" applyFont="1" applyFill="1" applyBorder="1" applyAlignment="1">
      <alignment horizontal="right"/>
    </xf>
    <xf numFmtId="0" fontId="1" fillId="8" borderId="15" xfId="0" applyFont="1" applyFill="1" applyBorder="1" applyAlignment="1">
      <alignment horizontal="right"/>
    </xf>
    <xf numFmtId="0" fontId="1" fillId="8" borderId="16" xfId="0" applyFont="1" applyFill="1" applyBorder="1" applyAlignment="1">
      <alignment horizontal="right"/>
    </xf>
    <xf numFmtId="0" fontId="1" fillId="8" borderId="17" xfId="0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3" fontId="2" fillId="2" borderId="17" xfId="0" applyNumberFormat="1" applyFont="1" applyFill="1" applyBorder="1" applyAlignment="1">
      <alignment horizontal="right"/>
    </xf>
    <xf numFmtId="3" fontId="1" fillId="2" borderId="15" xfId="0" applyNumberFormat="1" applyFont="1" applyFill="1" applyBorder="1" applyAlignment="1">
      <alignment horizontal="right"/>
    </xf>
    <xf numFmtId="3" fontId="1" fillId="2" borderId="16" xfId="0" applyNumberFormat="1" applyFont="1" applyFill="1" applyBorder="1" applyAlignment="1">
      <alignment horizontal="right"/>
    </xf>
    <xf numFmtId="3" fontId="1" fillId="2" borderId="17" xfId="0" applyNumberFormat="1" applyFont="1" applyFill="1" applyBorder="1" applyAlignment="1">
      <alignment horizontal="right"/>
    </xf>
    <xf numFmtId="0" fontId="1" fillId="7" borderId="16" xfId="0" applyFont="1" applyFill="1" applyBorder="1"/>
    <xf numFmtId="0" fontId="1" fillId="7" borderId="17" xfId="0" applyFont="1" applyFill="1" applyBorder="1"/>
    <xf numFmtId="3" fontId="8" fillId="2" borderId="15" xfId="0" applyNumberFormat="1" applyFont="1" applyFill="1" applyBorder="1" applyAlignment="1">
      <alignment horizontal="right"/>
    </xf>
    <xf numFmtId="3" fontId="8" fillId="2" borderId="16" xfId="0" applyNumberFormat="1" applyFont="1" applyFill="1" applyBorder="1" applyAlignment="1">
      <alignment horizontal="right"/>
    </xf>
    <xf numFmtId="3" fontId="8" fillId="2" borderId="17" xfId="0" applyNumberFormat="1" applyFont="1" applyFill="1" applyBorder="1" applyAlignment="1">
      <alignment horizontal="right"/>
    </xf>
    <xf numFmtId="3" fontId="1" fillId="5" borderId="16" xfId="0" applyNumberFormat="1" applyFont="1" applyFill="1" applyBorder="1" applyAlignment="1">
      <alignment horizontal="right"/>
    </xf>
    <xf numFmtId="3" fontId="1" fillId="5" borderId="17" xfId="0" applyNumberFormat="1" applyFont="1" applyFill="1" applyBorder="1" applyAlignment="1">
      <alignment horizontal="right"/>
    </xf>
    <xf numFmtId="3" fontId="14" fillId="2" borderId="15" xfId="0" applyNumberFormat="1" applyFont="1" applyFill="1" applyBorder="1" applyAlignment="1">
      <alignment horizontal="right"/>
    </xf>
    <xf numFmtId="3" fontId="14" fillId="2" borderId="16" xfId="0" applyNumberFormat="1" applyFont="1" applyFill="1" applyBorder="1" applyAlignment="1">
      <alignment horizontal="right"/>
    </xf>
    <xf numFmtId="3" fontId="14" fillId="2" borderId="17" xfId="0" applyNumberFormat="1" applyFont="1" applyFill="1" applyBorder="1" applyAlignment="1">
      <alignment horizontal="right"/>
    </xf>
    <xf numFmtId="0" fontId="1" fillId="10" borderId="16" xfId="0" applyFont="1" applyFill="1" applyBorder="1"/>
    <xf numFmtId="0" fontId="1" fillId="10" borderId="17" xfId="0" applyFont="1" applyFill="1" applyBorder="1"/>
    <xf numFmtId="3" fontId="1" fillId="9" borderId="16" xfId="0" applyNumberFormat="1" applyFont="1" applyFill="1" applyBorder="1" applyAlignment="1">
      <alignment horizontal="right"/>
    </xf>
    <xf numFmtId="3" fontId="1" fillId="9" borderId="17" xfId="0" applyNumberFormat="1" applyFont="1" applyFill="1" applyBorder="1" applyAlignment="1">
      <alignment horizontal="right"/>
    </xf>
    <xf numFmtId="0" fontId="4" fillId="5" borderId="15" xfId="0" applyFont="1" applyFill="1" applyBorder="1" applyAlignment="1">
      <alignment horizontal="center"/>
    </xf>
    <xf numFmtId="166" fontId="6" fillId="6" borderId="16" xfId="0" applyNumberFormat="1" applyFont="1" applyFill="1" applyBorder="1" applyAlignment="1">
      <alignment horizontal="right"/>
    </xf>
    <xf numFmtId="3" fontId="10" fillId="2" borderId="15" xfId="0" applyNumberFormat="1" applyFont="1" applyFill="1" applyBorder="1" applyAlignment="1">
      <alignment horizontal="right"/>
    </xf>
    <xf numFmtId="0" fontId="27" fillId="12" borderId="11" xfId="0" applyFont="1" applyFill="1" applyBorder="1" applyAlignment="1">
      <alignment horizontal="right"/>
    </xf>
    <xf numFmtId="166" fontId="34" fillId="12" borderId="11" xfId="0" applyNumberFormat="1" applyFont="1" applyFill="1" applyBorder="1"/>
    <xf numFmtId="3" fontId="22" fillId="21" borderId="11" xfId="0" applyNumberFormat="1" applyFont="1" applyFill="1" applyBorder="1"/>
    <xf numFmtId="3" fontId="26" fillId="0" borderId="13" xfId="0" applyNumberFormat="1" applyFont="1" applyBorder="1"/>
    <xf numFmtId="3" fontId="27" fillId="20" borderId="11" xfId="0" applyNumberFormat="1" applyFont="1" applyFill="1" applyBorder="1"/>
    <xf numFmtId="3" fontId="22" fillId="13" borderId="11" xfId="0" applyNumberFormat="1" applyFont="1" applyFill="1" applyBorder="1"/>
    <xf numFmtId="3" fontId="22" fillId="14" borderId="11" xfId="0" applyNumberFormat="1" applyFont="1" applyFill="1" applyBorder="1"/>
    <xf numFmtId="3" fontId="22" fillId="18" borderId="11" xfId="0" applyNumberFormat="1" applyFont="1" applyFill="1" applyBorder="1"/>
    <xf numFmtId="3" fontId="27" fillId="19" borderId="11" xfId="0" applyNumberFormat="1" applyFont="1" applyFill="1" applyBorder="1"/>
    <xf numFmtId="3" fontId="27" fillId="19" borderId="11" xfId="0" applyNumberFormat="1" applyFont="1" applyFill="1" applyBorder="1" applyAlignment="1"/>
    <xf numFmtId="3" fontId="22" fillId="15" borderId="11" xfId="0" applyNumberFormat="1" applyFont="1" applyFill="1" applyBorder="1"/>
    <xf numFmtId="3" fontId="30" fillId="19" borderId="11" xfId="0" applyNumberFormat="1" applyFont="1" applyFill="1" applyBorder="1" applyAlignment="1"/>
    <xf numFmtId="3" fontId="25" fillId="16" borderId="11" xfId="0" applyNumberFormat="1" applyFont="1" applyFill="1" applyBorder="1"/>
    <xf numFmtId="3" fontId="0" fillId="0" borderId="11" xfId="0" applyNumberFormat="1" applyFont="1" applyBorder="1" applyAlignment="1"/>
    <xf numFmtId="3" fontId="10" fillId="2" borderId="16" xfId="0" applyNumberFormat="1" applyFont="1" applyFill="1" applyBorder="1" applyAlignment="1">
      <alignment horizontal="right"/>
    </xf>
    <xf numFmtId="3" fontId="10" fillId="2" borderId="17" xfId="0" applyNumberFormat="1" applyFont="1" applyFill="1" applyBorder="1" applyAlignment="1">
      <alignment horizontal="right"/>
    </xf>
    <xf numFmtId="3" fontId="2" fillId="5" borderId="1" xfId="0" applyNumberFormat="1" applyFont="1" applyFill="1" applyBorder="1"/>
    <xf numFmtId="1" fontId="2" fillId="5" borderId="1" xfId="0" applyNumberFormat="1" applyFont="1" applyFill="1" applyBorder="1"/>
    <xf numFmtId="164" fontId="9" fillId="5" borderId="1" xfId="0" applyNumberFormat="1" applyFont="1" applyFill="1" applyBorder="1"/>
    <xf numFmtId="164" fontId="17" fillId="7" borderId="1" xfId="0" applyNumberFormat="1" applyFont="1" applyFill="1" applyBorder="1"/>
    <xf numFmtId="1" fontId="3" fillId="5" borderId="1" xfId="0" applyNumberFormat="1" applyFont="1" applyFill="1" applyBorder="1"/>
    <xf numFmtId="0" fontId="36" fillId="2" borderId="0" xfId="0" applyFont="1" applyFill="1"/>
    <xf numFmtId="0" fontId="23" fillId="2" borderId="0" xfId="0" applyFont="1" applyFill="1" applyAlignment="1">
      <alignment horizontal="center" vertical="center"/>
    </xf>
    <xf numFmtId="3" fontId="23" fillId="2" borderId="0" xfId="0" applyNumberFormat="1" applyFont="1" applyFill="1"/>
    <xf numFmtId="3" fontId="23" fillId="2" borderId="0" xfId="0" applyNumberFormat="1" applyFont="1" applyFill="1" applyAlignment="1">
      <alignment horizontal="center" vertical="center"/>
    </xf>
    <xf numFmtId="3" fontId="23" fillId="2" borderId="15" xfId="0" applyNumberFormat="1" applyFont="1" applyFill="1" applyBorder="1" applyAlignment="1">
      <alignment horizontal="right"/>
    </xf>
    <xf numFmtId="3" fontId="23" fillId="2" borderId="16" xfId="0" applyNumberFormat="1" applyFont="1" applyFill="1" applyBorder="1" applyAlignment="1">
      <alignment horizontal="right"/>
    </xf>
    <xf numFmtId="0" fontId="23" fillId="0" borderId="0" xfId="0" applyFont="1"/>
    <xf numFmtId="0" fontId="6" fillId="7" borderId="3" xfId="0" applyFont="1" applyFill="1" applyBorder="1"/>
    <xf numFmtId="3" fontId="14" fillId="2" borderId="0" xfId="0" applyNumberFormat="1" applyFont="1" applyFill="1" applyAlignment="1">
      <alignment horizontal="center" vertical="center"/>
    </xf>
    <xf numFmtId="0" fontId="22" fillId="22" borderId="11" xfId="0" applyFont="1" applyFill="1" applyBorder="1" applyAlignment="1"/>
    <xf numFmtId="0" fontId="22" fillId="3" borderId="11" xfId="0" applyFont="1" applyFill="1" applyBorder="1" applyAlignment="1"/>
    <xf numFmtId="3" fontId="25" fillId="16" borderId="11" xfId="0" applyNumberFormat="1" applyFont="1" applyFill="1" applyBorder="1" applyAlignment="1">
      <alignment horizontal="right"/>
    </xf>
    <xf numFmtId="0" fontId="19" fillId="8" borderId="0" xfId="0" applyFont="1" applyFill="1" applyAlignment="1">
      <alignment horizontal="right"/>
    </xf>
    <xf numFmtId="3" fontId="21" fillId="21" borderId="11" xfId="0" applyNumberFormat="1" applyFont="1" applyFill="1" applyBorder="1" applyAlignment="1">
      <alignment horizontal="right"/>
    </xf>
    <xf numFmtId="3" fontId="33" fillId="0" borderId="13" xfId="0" applyNumberFormat="1" applyFont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3" fontId="21" fillId="13" borderId="11" xfId="0" applyNumberFormat="1" applyFont="1" applyFill="1" applyBorder="1" applyAlignment="1">
      <alignment horizontal="right"/>
    </xf>
    <xf numFmtId="3" fontId="21" fillId="14" borderId="11" xfId="0" applyNumberFormat="1" applyFont="1" applyFill="1" applyBorder="1" applyAlignment="1">
      <alignment horizontal="right"/>
    </xf>
    <xf numFmtId="3" fontId="21" fillId="18" borderId="11" xfId="0" applyNumberFormat="1" applyFont="1" applyFill="1" applyBorder="1" applyAlignment="1">
      <alignment horizontal="right"/>
    </xf>
    <xf numFmtId="3" fontId="34" fillId="19" borderId="11" xfId="0" applyNumberFormat="1" applyFont="1" applyFill="1" applyBorder="1" applyAlignment="1">
      <alignment horizontal="right"/>
    </xf>
    <xf numFmtId="3" fontId="21" fillId="15" borderId="11" xfId="0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3" fontId="19" fillId="0" borderId="11" xfId="0" applyNumberFormat="1" applyFont="1" applyBorder="1" applyAlignment="1">
      <alignment horizontal="right"/>
    </xf>
    <xf numFmtId="164" fontId="21" fillId="22" borderId="12" xfId="0" applyNumberFormat="1" applyFont="1" applyFill="1" applyBorder="1" applyAlignment="1">
      <alignment horizontal="right"/>
    </xf>
    <xf numFmtId="0" fontId="19" fillId="0" borderId="0" xfId="0" applyFont="1" applyAlignment="1">
      <alignment horizontal="right"/>
    </xf>
    <xf numFmtId="0" fontId="40" fillId="8" borderId="0" xfId="0" applyFont="1" applyFill="1" applyAlignment="1"/>
    <xf numFmtId="0" fontId="41" fillId="25" borderId="11" xfId="0" applyFont="1" applyFill="1" applyBorder="1" applyAlignment="1">
      <alignment horizontal="right"/>
    </xf>
    <xf numFmtId="3" fontId="41" fillId="25" borderId="11" xfId="0" applyNumberFormat="1" applyFont="1" applyFill="1" applyBorder="1" applyAlignment="1">
      <alignment horizontal="right"/>
    </xf>
    <xf numFmtId="0" fontId="42" fillId="8" borderId="0" xfId="0" applyFont="1" applyFill="1" applyAlignment="1"/>
    <xf numFmtId="3" fontId="41" fillId="25" borderId="11" xfId="0" applyNumberFormat="1" applyFont="1" applyFill="1" applyBorder="1"/>
    <xf numFmtId="3" fontId="42" fillId="2" borderId="14" xfId="0" applyNumberFormat="1" applyFont="1" applyFill="1" applyBorder="1" applyAlignment="1">
      <alignment horizontal="center" vertical="center"/>
    </xf>
    <xf numFmtId="0" fontId="40" fillId="0" borderId="0" xfId="0" applyFont="1" applyAlignment="1"/>
    <xf numFmtId="0" fontId="21" fillId="21" borderId="11" xfId="0" applyFont="1" applyFill="1" applyBorder="1" applyAlignment="1">
      <alignment horizontal="right"/>
    </xf>
    <xf numFmtId="0" fontId="21" fillId="22" borderId="11" xfId="0" applyFont="1" applyFill="1" applyBorder="1" applyAlignment="1"/>
    <xf numFmtId="0" fontId="39" fillId="8" borderId="0" xfId="0" applyFont="1" applyFill="1" applyAlignment="1">
      <alignment horizontal="center" vertical="center"/>
    </xf>
    <xf numFmtId="3" fontId="22" fillId="3" borderId="11" xfId="0" applyNumberFormat="1" applyFont="1" applyFill="1" applyBorder="1" applyAlignment="1"/>
    <xf numFmtId="3" fontId="22" fillId="0" borderId="11" xfId="0" applyNumberFormat="1" applyFont="1" applyBorder="1" applyAlignment="1"/>
    <xf numFmtId="3" fontId="1" fillId="26" borderId="18" xfId="0" applyNumberFormat="1" applyFont="1" applyFill="1" applyBorder="1"/>
    <xf numFmtId="2" fontId="43" fillId="2" borderId="18" xfId="0" applyNumberFormat="1" applyFont="1" applyFill="1" applyBorder="1"/>
    <xf numFmtId="3" fontId="2" fillId="24" borderId="18" xfId="0" applyNumberFormat="1" applyFont="1" applyFill="1" applyBorder="1"/>
    <xf numFmtId="3" fontId="2" fillId="23" borderId="18" xfId="0" applyNumberFormat="1" applyFont="1" applyFill="1" applyBorder="1"/>
    <xf numFmtId="3" fontId="1" fillId="23" borderId="18" xfId="0" applyNumberFormat="1" applyFont="1" applyFill="1" applyBorder="1"/>
    <xf numFmtId="3" fontId="2" fillId="27" borderId="18" xfId="0" applyNumberFormat="1" applyFont="1" applyFill="1" applyBorder="1"/>
    <xf numFmtId="0" fontId="1" fillId="26" borderId="0" xfId="0" applyFont="1" applyFill="1"/>
    <xf numFmtId="0" fontId="43" fillId="2" borderId="0" xfId="0" applyFont="1" applyFill="1"/>
    <xf numFmtId="0" fontId="2" fillId="24" borderId="0" xfId="0" applyFont="1" applyFill="1"/>
    <xf numFmtId="0" fontId="2" fillId="23" borderId="0" xfId="0" applyFont="1" applyFill="1"/>
    <xf numFmtId="0" fontId="1" fillId="23" borderId="0" xfId="0" applyFont="1" applyFill="1"/>
    <xf numFmtId="0" fontId="2" fillId="27" borderId="0" xfId="0" applyFont="1" applyFill="1"/>
    <xf numFmtId="3" fontId="1" fillId="26" borderId="0" xfId="0" applyNumberFormat="1" applyFont="1" applyFill="1"/>
    <xf numFmtId="3" fontId="43" fillId="2" borderId="0" xfId="0" applyNumberFormat="1" applyFont="1" applyFill="1"/>
    <xf numFmtId="3" fontId="2" fillId="24" borderId="0" xfId="0" applyNumberFormat="1" applyFont="1" applyFill="1"/>
    <xf numFmtId="3" fontId="2" fillId="23" borderId="0" xfId="0" applyNumberFormat="1" applyFont="1" applyFill="1"/>
    <xf numFmtId="3" fontId="1" fillId="23" borderId="0" xfId="0" applyNumberFormat="1" applyFont="1" applyFill="1"/>
    <xf numFmtId="3" fontId="2" fillId="27" borderId="0" xfId="0" applyNumberFormat="1" applyFont="1" applyFill="1"/>
    <xf numFmtId="0" fontId="44" fillId="28" borderId="11" xfId="0" applyFont="1" applyFill="1" applyBorder="1" applyAlignment="1">
      <alignment horizontal="right"/>
    </xf>
    <xf numFmtId="3" fontId="44" fillId="28" borderId="11" xfId="0" applyNumberFormat="1" applyFont="1" applyFill="1" applyBorder="1" applyAlignment="1">
      <alignment horizontal="right"/>
    </xf>
    <xf numFmtId="3" fontId="44" fillId="28" borderId="11" xfId="0" applyNumberFormat="1" applyFont="1" applyFill="1" applyBorder="1"/>
    <xf numFmtId="0" fontId="38" fillId="17" borderId="11" xfId="0" applyFont="1" applyFill="1" applyBorder="1" applyAlignment="1">
      <alignment vertical="center"/>
    </xf>
    <xf numFmtId="3" fontId="0" fillId="8" borderId="0" xfId="0" applyNumberFormat="1" applyFont="1" applyFill="1" applyAlignment="1"/>
    <xf numFmtId="3" fontId="20" fillId="0" borderId="11" xfId="0" applyNumberFormat="1" applyFont="1" applyBorder="1" applyAlignment="1"/>
    <xf numFmtId="3" fontId="21" fillId="0" borderId="11" xfId="0" applyNumberFormat="1" applyFont="1" applyBorder="1" applyAlignment="1">
      <alignment horizontal="right"/>
    </xf>
    <xf numFmtId="3" fontId="21" fillId="3" borderId="11" xfId="0" applyNumberFormat="1" applyFont="1" applyFill="1" applyBorder="1" applyAlignment="1">
      <alignment horizontal="right"/>
    </xf>
    <xf numFmtId="3" fontId="22" fillId="3" borderId="11" xfId="0" applyNumberFormat="1" applyFont="1" applyFill="1" applyBorder="1"/>
    <xf numFmtId="0" fontId="21" fillId="29" borderId="11" xfId="0" applyFont="1" applyFill="1" applyBorder="1" applyAlignment="1"/>
    <xf numFmtId="166" fontId="45" fillId="30" borderId="1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right"/>
    </xf>
    <xf numFmtId="0" fontId="14" fillId="2" borderId="0" xfId="0" quotePrefix="1" applyFont="1" applyFill="1" applyAlignment="1">
      <alignment horizontal="right" vertical="center" inden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31" borderId="0" xfId="0" applyFont="1" applyFill="1"/>
    <xf numFmtId="0" fontId="2" fillId="31" borderId="0" xfId="0" applyFont="1" applyFill="1" applyAlignment="1">
      <alignment horizontal="center" vertical="center"/>
    </xf>
    <xf numFmtId="0" fontId="1" fillId="31" borderId="0" xfId="0" applyFont="1" applyFill="1" applyAlignment="1">
      <alignment horizontal="left" vertical="center" wrapText="1"/>
    </xf>
    <xf numFmtId="0" fontId="2" fillId="31" borderId="0" xfId="0" applyFont="1" applyFill="1"/>
    <xf numFmtId="0" fontId="2" fillId="2" borderId="0" xfId="0" applyFont="1" applyFill="1" applyAlignment="1">
      <alignment horizontal="left" vertical="center" wrapText="1"/>
    </xf>
    <xf numFmtId="0" fontId="19" fillId="0" borderId="0" xfId="0" applyFont="1"/>
    <xf numFmtId="0" fontId="46" fillId="2" borderId="0" xfId="0" applyFont="1" applyFill="1"/>
    <xf numFmtId="0" fontId="46" fillId="31" borderId="0" xfId="0" applyFont="1" applyFill="1"/>
    <xf numFmtId="0" fontId="46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left" vertical="center" wrapText="1"/>
    </xf>
    <xf numFmtId="0" fontId="47" fillId="0" borderId="0" xfId="0" applyFont="1"/>
    <xf numFmtId="0" fontId="2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3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116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mikro_kreditnoy_kompanii_b2b_zaym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mngmnt.ru/finmodeli/primery_finmodeley/finmodel_mikro_kreditnoy_kompanii_b2b_zaymy.ph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2667000</xdr:colOff>
      <xdr:row>2</xdr:row>
      <xdr:rowOff>38100</xdr:rowOff>
    </xdr:from>
    <xdr:to>
      <xdr:col>13</xdr:col>
      <xdr:colOff>160</xdr:colOff>
      <xdr:row>6</xdr:row>
      <xdr:rowOff>152453</xdr:rowOff>
    </xdr:to>
    <xdr:pic>
      <xdr:nvPicPr>
        <xdr:cNvPr id="2" name="Рисунок 1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281940"/>
          <a:ext cx="1844200" cy="6096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3</xdr:row>
      <xdr:rowOff>22860</xdr:rowOff>
    </xdr:from>
    <xdr:to>
      <xdr:col>4</xdr:col>
      <xdr:colOff>830580</xdr:colOff>
      <xdr:row>5</xdr:row>
      <xdr:rowOff>7620</xdr:rowOff>
    </xdr:to>
    <xdr:sp macro="" textlink="">
      <xdr:nvSpPr>
        <xdr:cNvPr id="14" name="Прямоугольник 13"/>
        <xdr:cNvSpPr/>
      </xdr:nvSpPr>
      <xdr:spPr>
        <a:xfrm>
          <a:off x="68580" y="480060"/>
          <a:ext cx="1249680" cy="29718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lang="ru-RU" sz="900" b="1">
              <a:solidFill>
                <a:srgbClr val="FF0000"/>
              </a:solidFill>
            </a:rPr>
            <a:t>Используйте фильтр для просмотра</a:t>
          </a:r>
        </a:p>
      </xdr:txBody>
    </xdr:sp>
    <xdr:clientData/>
  </xdr:twoCellAnchor>
  <xdr:twoCellAnchor>
    <xdr:from>
      <xdr:col>4</xdr:col>
      <xdr:colOff>830580</xdr:colOff>
      <xdr:row>4</xdr:row>
      <xdr:rowOff>11430</xdr:rowOff>
    </xdr:from>
    <xdr:to>
      <xdr:col>5</xdr:col>
      <xdr:colOff>175260</xdr:colOff>
      <xdr:row>4</xdr:row>
      <xdr:rowOff>99060</xdr:rowOff>
    </xdr:to>
    <xdr:cxnSp macro="">
      <xdr:nvCxnSpPr>
        <xdr:cNvPr id="16" name="Прямая со стрелкой 15"/>
        <xdr:cNvCxnSpPr>
          <a:stCxn id="14" idx="3"/>
        </xdr:cNvCxnSpPr>
      </xdr:nvCxnSpPr>
      <xdr:spPr>
        <a:xfrm>
          <a:off x="1318260" y="628650"/>
          <a:ext cx="502920" cy="8763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495300</xdr:colOff>
      <xdr:row>0</xdr:row>
      <xdr:rowOff>22860</xdr:rowOff>
    </xdr:from>
    <xdr:to>
      <xdr:col>22</xdr:col>
      <xdr:colOff>693580</xdr:colOff>
      <xdr:row>4</xdr:row>
      <xdr:rowOff>15293</xdr:rowOff>
    </xdr:to>
    <xdr:pic>
      <xdr:nvPicPr>
        <xdr:cNvPr id="4" name="Рисунок 3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2286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13</xdr:col>
      <xdr:colOff>91440</xdr:colOff>
      <xdr:row>0</xdr:row>
      <xdr:rowOff>106680</xdr:rowOff>
    </xdr:from>
    <xdr:to>
      <xdr:col>14</xdr:col>
      <xdr:colOff>91440</xdr:colOff>
      <xdr:row>4</xdr:row>
      <xdr:rowOff>137160</xdr:rowOff>
    </xdr:to>
    <xdr:sp macro="" textlink="">
      <xdr:nvSpPr>
        <xdr:cNvPr id="5" name="Скругленный прямоугольник 4">
          <a:hlinkClick xmlns:r="http://schemas.openxmlformats.org/officeDocument/2006/relationships" r:id="rId3" tooltip="на сайт разработчика финмодели МКК B2B-займы MNGMNT.RU"/>
        </xdr:cNvPr>
        <xdr:cNvSpPr/>
      </xdr:nvSpPr>
      <xdr:spPr>
        <a:xfrm>
          <a:off x="4472940" y="106680"/>
          <a:ext cx="202692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МИКРО КРЕДИТНОЙ КОМПАНИИ </a:t>
          </a:r>
          <a:r>
            <a:rPr lang="en-US" sz="1000" b="1">
              <a:solidFill>
                <a:srgbClr val="002060"/>
              </a:solidFill>
            </a:rPr>
            <a:t>B2B-</a:t>
          </a:r>
          <a:r>
            <a:rPr lang="ru-RU" sz="1000" b="1">
              <a:solidFill>
                <a:srgbClr val="002060"/>
              </a:solidFill>
            </a:rPr>
            <a:t>ЗАЙМЫ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502920</xdr:colOff>
      <xdr:row>0</xdr:row>
      <xdr:rowOff>121920</xdr:rowOff>
    </xdr:from>
    <xdr:to>
      <xdr:col>13</xdr:col>
      <xdr:colOff>23020</xdr:colOff>
      <xdr:row>4</xdr:row>
      <xdr:rowOff>121973</xdr:rowOff>
    </xdr:to>
    <xdr:pic>
      <xdr:nvPicPr>
        <xdr:cNvPr id="3" name="Рисунок 2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121920"/>
          <a:ext cx="1844200" cy="609653"/>
        </a:xfrm>
        <a:prstGeom prst="rect">
          <a:avLst/>
        </a:prstGeom>
      </xdr:spPr>
    </xdr:pic>
    <xdr:clientData/>
  </xdr:twoCellAnchor>
  <xdr:twoCellAnchor editAs="absolute">
    <xdr:from>
      <xdr:col>8</xdr:col>
      <xdr:colOff>83820</xdr:colOff>
      <xdr:row>0</xdr:row>
      <xdr:rowOff>99060</xdr:rowOff>
    </xdr:from>
    <xdr:to>
      <xdr:col>10</xdr:col>
      <xdr:colOff>1729740</xdr:colOff>
      <xdr:row>4</xdr:row>
      <xdr:rowOff>137160</xdr:rowOff>
    </xdr:to>
    <xdr:sp macro="" textlink="">
      <xdr:nvSpPr>
        <xdr:cNvPr id="4" name="Скругленный прямоугольник 3">
          <a:hlinkClick xmlns:r="http://schemas.openxmlformats.org/officeDocument/2006/relationships" r:id="rId3" tooltip="на сайт разработчика финмодели МКК B2B-займы MNGMNT.RU"/>
        </xdr:cNvPr>
        <xdr:cNvSpPr/>
      </xdr:nvSpPr>
      <xdr:spPr>
        <a:xfrm>
          <a:off x="3886200" y="99060"/>
          <a:ext cx="2026920" cy="647700"/>
        </a:xfrm>
        <a:prstGeom prst="roundRect">
          <a:avLst/>
        </a:prstGeom>
        <a:solidFill>
          <a:srgbClr val="FFE285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000" b="1">
              <a:solidFill>
                <a:srgbClr val="C00000"/>
              </a:solidFill>
            </a:rPr>
            <a:t>ФИНАНСОВАЯ МОДЕЛЬ</a:t>
          </a:r>
          <a:endParaRPr lang="ru-RU" sz="1000" b="1"/>
        </a:p>
        <a:p>
          <a:pPr algn="ctr"/>
          <a:r>
            <a:rPr lang="ru-RU" sz="1000" b="1">
              <a:solidFill>
                <a:srgbClr val="002060"/>
              </a:solidFill>
            </a:rPr>
            <a:t>МИКРО КРЕДИТНОЙ КОМПАНИИ </a:t>
          </a:r>
          <a:r>
            <a:rPr lang="en-US" sz="1000" b="1">
              <a:solidFill>
                <a:srgbClr val="002060"/>
              </a:solidFill>
            </a:rPr>
            <a:t>B2B-</a:t>
          </a:r>
          <a:r>
            <a:rPr lang="ru-RU" sz="1000" b="1">
              <a:solidFill>
                <a:srgbClr val="002060"/>
              </a:solidFill>
            </a:rPr>
            <a:t>ЗАЙМЫ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73"/>
  <sheetViews>
    <sheetView showGridLines="0" workbookViewId="0">
      <pane xSplit="10" ySplit="12" topLeftCell="K13" activePane="bottomRight" state="frozen"/>
      <selection pane="topRight" activeCell="K1" sqref="K1"/>
      <selection pane="bottomLeft" activeCell="A13" sqref="A13"/>
      <selection pane="bottomRight"/>
    </sheetView>
  </sheetViews>
  <sheetFormatPr defaultRowHeight="14.4" x14ac:dyDescent="0.3"/>
  <cols>
    <col min="1" max="1" width="1.77734375" customWidth="1"/>
    <col min="2" max="2" width="0.88671875" customWidth="1"/>
    <col min="3" max="5" width="1.77734375" customWidth="1"/>
    <col min="6" max="6" width="14.6640625" bestFit="1" customWidth="1"/>
    <col min="7" max="7" width="1.77734375" customWidth="1"/>
    <col min="8" max="8" width="10.77734375" style="241" customWidth="1"/>
    <col min="9" max="11" width="1.77734375" customWidth="1"/>
    <col min="12" max="12" width="64" style="246" customWidth="1"/>
    <col min="13" max="13" width="1.77734375" customWidth="1"/>
    <col min="14" max="14" width="2.77734375" customWidth="1"/>
    <col min="15" max="15" width="1.77734375" customWidth="1"/>
    <col min="16" max="16" width="0.88671875" customWidth="1"/>
    <col min="17" max="17" width="1.777343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27"/>
      <c r="I1" s="1"/>
      <c r="J1" s="1"/>
      <c r="K1" s="1"/>
      <c r="L1" s="228"/>
      <c r="M1" s="1"/>
      <c r="N1" s="1"/>
      <c r="O1" s="1"/>
      <c r="P1" s="1"/>
      <c r="Q1" s="1"/>
    </row>
    <row r="2" spans="1:17" ht="4.95" customHeight="1" x14ac:dyDescent="0.3">
      <c r="A2" s="1"/>
      <c r="B2" s="229"/>
      <c r="C2" s="229"/>
      <c r="D2" s="229"/>
      <c r="E2" s="229"/>
      <c r="F2" s="229"/>
      <c r="G2" s="229"/>
      <c r="H2" s="230"/>
      <c r="I2" s="229"/>
      <c r="J2" s="229"/>
      <c r="K2" s="229"/>
      <c r="L2" s="231"/>
      <c r="M2" s="229"/>
      <c r="N2" s="229"/>
      <c r="O2" s="229"/>
      <c r="P2" s="229"/>
      <c r="Q2" s="1"/>
    </row>
    <row r="3" spans="1:17" ht="4.05" customHeight="1" x14ac:dyDescent="0.3">
      <c r="A3" s="1"/>
      <c r="B3" s="229"/>
      <c r="C3" s="1"/>
      <c r="D3" s="1"/>
      <c r="E3" s="1"/>
      <c r="F3" s="1"/>
      <c r="G3" s="1"/>
      <c r="H3" s="227"/>
      <c r="I3" s="1"/>
      <c r="J3" s="1"/>
      <c r="K3" s="1"/>
      <c r="L3" s="228"/>
      <c r="M3" s="1"/>
      <c r="N3" s="1"/>
      <c r="O3" s="1"/>
      <c r="P3" s="229"/>
      <c r="Q3" s="1"/>
    </row>
    <row r="4" spans="1:17" ht="7.05" customHeight="1" x14ac:dyDescent="0.3">
      <c r="A4" s="1"/>
      <c r="B4" s="229"/>
      <c r="C4" s="1"/>
      <c r="D4" s="1"/>
      <c r="E4" s="1"/>
      <c r="F4" s="1"/>
      <c r="G4" s="1"/>
      <c r="H4" s="227"/>
      <c r="I4" s="1"/>
      <c r="J4" s="1"/>
      <c r="K4" s="1"/>
      <c r="L4" s="228"/>
      <c r="M4" s="1"/>
      <c r="N4" s="1"/>
      <c r="O4" s="1"/>
      <c r="P4" s="229"/>
      <c r="Q4" s="1"/>
    </row>
    <row r="5" spans="1:17" s="234" customFormat="1" x14ac:dyDescent="0.3">
      <c r="A5" s="3"/>
      <c r="B5" s="232"/>
      <c r="C5" s="3"/>
      <c r="D5" s="3" t="str">
        <f>главная!D1</f>
        <v>Финмодель Бизнес-Проекта</v>
      </c>
      <c r="E5" s="3"/>
      <c r="F5" s="3"/>
      <c r="G5" s="3"/>
      <c r="H5" s="227"/>
      <c r="I5" s="3"/>
      <c r="J5" s="3"/>
      <c r="K5" s="3"/>
      <c r="L5" s="233"/>
      <c r="M5" s="3"/>
      <c r="N5" s="3"/>
      <c r="O5" s="3"/>
      <c r="P5" s="232"/>
      <c r="Q5" s="3"/>
    </row>
    <row r="6" spans="1:17" s="234" customFormat="1" x14ac:dyDescent="0.3">
      <c r="A6" s="3"/>
      <c r="B6" s="232"/>
      <c r="C6" s="3"/>
      <c r="D6" s="3" t="str">
        <f>главная!D2</f>
        <v>Бизнес-Проект: Микро кредитная компания, B2B-займы</v>
      </c>
      <c r="E6" s="3"/>
      <c r="F6" s="3"/>
      <c r="G6" s="3"/>
      <c r="H6" s="227"/>
      <c r="I6" s="3"/>
      <c r="J6" s="3"/>
      <c r="K6" s="3"/>
      <c r="L6" s="233"/>
      <c r="M6" s="3"/>
      <c r="N6" s="3"/>
      <c r="O6" s="3"/>
      <c r="P6" s="232"/>
      <c r="Q6" s="3"/>
    </row>
    <row r="7" spans="1:17" s="239" customFormat="1" x14ac:dyDescent="0.3">
      <c r="A7" s="235"/>
      <c r="B7" s="236"/>
      <c r="C7" s="235"/>
      <c r="D7" s="235" t="s">
        <v>205</v>
      </c>
      <c r="E7" s="235"/>
      <c r="F7" s="235"/>
      <c r="G7" s="235"/>
      <c r="H7" s="237"/>
      <c r="I7" s="235"/>
      <c r="J7" s="235"/>
      <c r="K7" s="235"/>
      <c r="L7" s="238"/>
      <c r="M7" s="235"/>
      <c r="N7" s="235"/>
      <c r="O7" s="235"/>
      <c r="P7" s="236"/>
      <c r="Q7" s="235"/>
    </row>
    <row r="8" spans="1:17" ht="4.05" customHeight="1" x14ac:dyDescent="0.3">
      <c r="A8" s="1"/>
      <c r="B8" s="229"/>
      <c r="C8" s="1"/>
      <c r="D8" s="1"/>
      <c r="E8" s="229"/>
      <c r="F8" s="229"/>
      <c r="G8" s="229"/>
      <c r="H8" s="230"/>
      <c r="I8" s="229"/>
      <c r="J8" s="229"/>
      <c r="K8" s="229"/>
      <c r="L8" s="231"/>
      <c r="M8" s="229"/>
      <c r="N8" s="1"/>
      <c r="O8" s="1"/>
      <c r="P8" s="229"/>
      <c r="Q8" s="1"/>
    </row>
    <row r="9" spans="1:17" ht="7.05" customHeight="1" x14ac:dyDescent="0.3">
      <c r="A9" s="1"/>
      <c r="B9" s="229"/>
      <c r="C9" s="1"/>
      <c r="D9" s="1"/>
      <c r="E9" s="1"/>
      <c r="F9" s="1"/>
      <c r="G9" s="1"/>
      <c r="H9" s="227"/>
      <c r="I9" s="1"/>
      <c r="J9" s="1"/>
      <c r="K9" s="1"/>
      <c r="L9" s="228"/>
      <c r="M9" s="1"/>
      <c r="N9" s="1"/>
      <c r="O9" s="1"/>
      <c r="P9" s="229"/>
      <c r="Q9" s="1"/>
    </row>
    <row r="10" spans="1:17" s="234" customFormat="1" x14ac:dyDescent="0.3">
      <c r="A10" s="3"/>
      <c r="B10" s="232"/>
      <c r="C10" s="3"/>
      <c r="D10" s="3"/>
      <c r="E10" s="3"/>
      <c r="F10" s="3" t="s">
        <v>148</v>
      </c>
      <c r="G10" s="3"/>
      <c r="H10" s="227"/>
      <c r="I10" s="3"/>
      <c r="J10" s="3"/>
      <c r="K10" s="3"/>
      <c r="L10" s="233"/>
      <c r="M10" s="3"/>
      <c r="N10" s="3"/>
      <c r="O10" s="3"/>
      <c r="P10" s="232"/>
      <c r="Q10" s="3"/>
    </row>
    <row r="11" spans="1:17" s="241" customFormat="1" x14ac:dyDescent="0.3">
      <c r="A11" s="227"/>
      <c r="B11" s="230"/>
      <c r="C11" s="227"/>
      <c r="D11" s="227"/>
      <c r="E11" s="227"/>
      <c r="F11" s="227" t="s">
        <v>149</v>
      </c>
      <c r="G11" s="227"/>
      <c r="H11" s="227" t="s">
        <v>150</v>
      </c>
      <c r="I11" s="227"/>
      <c r="J11" s="227"/>
      <c r="K11" s="227"/>
      <c r="L11" s="240" t="s">
        <v>151</v>
      </c>
      <c r="M11" s="227"/>
      <c r="N11" s="227"/>
      <c r="O11" s="227"/>
      <c r="P11" s="230"/>
      <c r="Q11" s="227"/>
    </row>
    <row r="12" spans="1:17" ht="1.95" customHeight="1" x14ac:dyDescent="0.3">
      <c r="A12" s="1"/>
      <c r="B12" s="229"/>
      <c r="C12" s="1"/>
      <c r="D12" s="1"/>
      <c r="E12" s="229"/>
      <c r="F12" s="229"/>
      <c r="G12" s="229"/>
      <c r="H12" s="230"/>
      <c r="I12" s="229"/>
      <c r="J12" s="229"/>
      <c r="K12" s="229"/>
      <c r="L12" s="231"/>
      <c r="M12" s="229"/>
      <c r="N12" s="1"/>
      <c r="O12" s="1"/>
      <c r="P12" s="229"/>
      <c r="Q12" s="1"/>
    </row>
    <row r="13" spans="1:17" x14ac:dyDescent="0.3">
      <c r="A13" s="1"/>
      <c r="B13" s="229"/>
      <c r="C13" s="1"/>
      <c r="D13" s="1"/>
      <c r="E13" s="1"/>
      <c r="F13" s="227"/>
      <c r="G13" s="1"/>
      <c r="H13" s="227"/>
      <c r="I13" s="1"/>
      <c r="J13" s="1"/>
      <c r="K13" s="1"/>
      <c r="L13" s="228"/>
      <c r="M13" s="1"/>
      <c r="N13" s="1"/>
      <c r="O13" s="1"/>
      <c r="P13" s="229"/>
      <c r="Q13" s="1"/>
    </row>
    <row r="14" spans="1:17" x14ac:dyDescent="0.3">
      <c r="A14" s="1"/>
      <c r="B14" s="229"/>
      <c r="C14" s="1"/>
      <c r="D14" s="1"/>
      <c r="E14" s="1"/>
      <c r="F14" s="227" t="s">
        <v>152</v>
      </c>
      <c r="G14" s="5" t="s">
        <v>7</v>
      </c>
      <c r="H14" s="242"/>
      <c r="I14" s="1"/>
      <c r="J14" s="1"/>
      <c r="K14" s="1"/>
      <c r="L14" s="228" t="s">
        <v>153</v>
      </c>
      <c r="M14" s="1"/>
      <c r="N14" s="1"/>
      <c r="O14" s="1"/>
      <c r="P14" s="229"/>
      <c r="Q14" s="1"/>
    </row>
    <row r="15" spans="1:17" ht="4.05" customHeight="1" x14ac:dyDescent="0.3">
      <c r="A15" s="1"/>
      <c r="B15" s="229"/>
      <c r="C15" s="1"/>
      <c r="D15" s="1"/>
      <c r="E15" s="1"/>
      <c r="F15" s="227"/>
      <c r="G15" s="1"/>
      <c r="H15" s="227"/>
      <c r="I15" s="1"/>
      <c r="J15" s="1"/>
      <c r="K15" s="1"/>
      <c r="L15" s="228"/>
      <c r="M15" s="1"/>
      <c r="N15" s="1"/>
      <c r="O15" s="1"/>
      <c r="P15" s="229"/>
      <c r="Q15" s="1"/>
    </row>
    <row r="16" spans="1:17" x14ac:dyDescent="0.3">
      <c r="A16" s="1"/>
      <c r="B16" s="229"/>
      <c r="C16" s="1"/>
      <c r="D16" s="1"/>
      <c r="E16" s="1"/>
      <c r="F16" s="227" t="s">
        <v>152</v>
      </c>
      <c r="G16" s="5" t="s">
        <v>7</v>
      </c>
      <c r="H16" s="242"/>
      <c r="I16" s="25" t="s">
        <v>10</v>
      </c>
      <c r="J16" s="1"/>
      <c r="K16" s="1"/>
      <c r="L16" s="228" t="s">
        <v>154</v>
      </c>
      <c r="M16" s="1"/>
      <c r="N16" s="1"/>
      <c r="O16" s="1"/>
      <c r="P16" s="229"/>
      <c r="Q16" s="1"/>
    </row>
    <row r="17" spans="1:17" x14ac:dyDescent="0.3">
      <c r="A17" s="1"/>
      <c r="B17" s="229"/>
      <c r="C17" s="1"/>
      <c r="D17" s="1"/>
      <c r="E17" s="1"/>
      <c r="F17" s="227"/>
      <c r="G17" s="1"/>
      <c r="H17" s="227"/>
      <c r="I17" s="1"/>
      <c r="J17" s="1"/>
      <c r="K17" s="1"/>
      <c r="L17" s="228"/>
      <c r="M17" s="1"/>
      <c r="N17" s="1"/>
      <c r="O17" s="1"/>
      <c r="P17" s="229"/>
      <c r="Q17" s="1"/>
    </row>
    <row r="18" spans="1:17" x14ac:dyDescent="0.3">
      <c r="A18" s="1"/>
      <c r="B18" s="229"/>
      <c r="C18" s="1"/>
      <c r="D18" s="1"/>
      <c r="E18" s="1"/>
      <c r="F18" s="243" t="s">
        <v>155</v>
      </c>
      <c r="G18" s="1"/>
      <c r="H18" s="227" t="s">
        <v>156</v>
      </c>
      <c r="I18" s="1"/>
      <c r="J18" s="1"/>
      <c r="K18" s="1"/>
      <c r="L18" s="228" t="s">
        <v>157</v>
      </c>
      <c r="M18" s="1"/>
      <c r="N18" s="1"/>
      <c r="O18" s="1"/>
      <c r="P18" s="229"/>
      <c r="Q18" s="1"/>
    </row>
    <row r="19" spans="1:17" ht="4.95" customHeight="1" x14ac:dyDescent="0.3">
      <c r="A19" s="1"/>
      <c r="B19" s="229"/>
      <c r="C19" s="1"/>
      <c r="D19" s="1"/>
      <c r="E19" s="1"/>
      <c r="F19" s="227"/>
      <c r="G19" s="1"/>
      <c r="H19" s="227"/>
      <c r="I19" s="1"/>
      <c r="J19" s="1"/>
      <c r="K19" s="1"/>
      <c r="L19" s="228"/>
      <c r="M19" s="1"/>
      <c r="N19" s="1"/>
      <c r="O19" s="1"/>
      <c r="P19" s="229"/>
      <c r="Q19" s="1"/>
    </row>
    <row r="20" spans="1:17" ht="24" x14ac:dyDescent="0.3">
      <c r="A20" s="1"/>
      <c r="B20" s="229"/>
      <c r="C20" s="1"/>
      <c r="D20" s="1"/>
      <c r="E20" s="1"/>
      <c r="F20" s="227"/>
      <c r="G20" s="1"/>
      <c r="H20" s="227" t="s">
        <v>158</v>
      </c>
      <c r="I20" s="1"/>
      <c r="J20" s="1"/>
      <c r="K20" s="1"/>
      <c r="L20" s="228" t="s">
        <v>159</v>
      </c>
      <c r="M20" s="1"/>
      <c r="N20" s="1"/>
      <c r="O20" s="1"/>
      <c r="P20" s="229"/>
      <c r="Q20" s="1"/>
    </row>
    <row r="21" spans="1:17" ht="4.95" customHeight="1" x14ac:dyDescent="0.3">
      <c r="A21" s="1"/>
      <c r="B21" s="229"/>
      <c r="C21" s="1"/>
      <c r="D21" s="1"/>
      <c r="E21" s="1"/>
      <c r="F21" s="227"/>
      <c r="G21" s="1"/>
      <c r="H21" s="227"/>
      <c r="I21" s="1"/>
      <c r="J21" s="1"/>
      <c r="K21" s="1"/>
      <c r="L21" s="228"/>
      <c r="M21" s="1"/>
      <c r="N21" s="1"/>
      <c r="O21" s="1"/>
      <c r="P21" s="229"/>
      <c r="Q21" s="1"/>
    </row>
    <row r="22" spans="1:17" ht="24" x14ac:dyDescent="0.3">
      <c r="A22" s="1"/>
      <c r="B22" s="229"/>
      <c r="C22" s="1"/>
      <c r="D22" s="1"/>
      <c r="E22" s="1"/>
      <c r="F22" s="227"/>
      <c r="G22" s="1"/>
      <c r="H22" s="227" t="s">
        <v>160</v>
      </c>
      <c r="I22" s="1"/>
      <c r="J22" s="1"/>
      <c r="K22" s="1"/>
      <c r="L22" s="228" t="s">
        <v>161</v>
      </c>
      <c r="M22" s="1"/>
      <c r="N22" s="1"/>
      <c r="O22" s="1"/>
      <c r="P22" s="229"/>
      <c r="Q22" s="1"/>
    </row>
    <row r="23" spans="1:17" ht="4.95" customHeight="1" x14ac:dyDescent="0.3">
      <c r="A23" s="1"/>
      <c r="B23" s="229"/>
      <c r="C23" s="1"/>
      <c r="D23" s="1"/>
      <c r="E23" s="1"/>
      <c r="F23" s="227"/>
      <c r="G23" s="1"/>
      <c r="H23" s="227"/>
      <c r="I23" s="1"/>
      <c r="J23" s="1"/>
      <c r="K23" s="1"/>
      <c r="L23" s="228"/>
      <c r="M23" s="1"/>
      <c r="N23" s="1"/>
      <c r="O23" s="1"/>
      <c r="P23" s="229"/>
      <c r="Q23" s="1"/>
    </row>
    <row r="24" spans="1:17" ht="60" x14ac:dyDescent="0.3">
      <c r="A24" s="1"/>
      <c r="B24" s="229"/>
      <c r="C24" s="1"/>
      <c r="D24" s="1"/>
      <c r="E24" s="1"/>
      <c r="F24" s="227"/>
      <c r="G24" s="1"/>
      <c r="H24" s="227" t="s">
        <v>162</v>
      </c>
      <c r="I24" s="1"/>
      <c r="J24" s="1"/>
      <c r="K24" s="1"/>
      <c r="L24" s="228" t="s">
        <v>163</v>
      </c>
      <c r="M24" s="1"/>
      <c r="N24" s="1"/>
      <c r="O24" s="1"/>
      <c r="P24" s="229"/>
      <c r="Q24" s="1"/>
    </row>
    <row r="25" spans="1:17" ht="4.95" customHeight="1" x14ac:dyDescent="0.3">
      <c r="A25" s="1"/>
      <c r="B25" s="229"/>
      <c r="C25" s="1"/>
      <c r="D25" s="1"/>
      <c r="E25" s="1"/>
      <c r="F25" s="227"/>
      <c r="G25" s="1"/>
      <c r="H25" s="227"/>
      <c r="I25" s="1"/>
      <c r="J25" s="1"/>
      <c r="K25" s="1"/>
      <c r="L25" s="228"/>
      <c r="M25" s="1"/>
      <c r="N25" s="1"/>
      <c r="O25" s="1"/>
      <c r="P25" s="229"/>
      <c r="Q25" s="1"/>
    </row>
    <row r="26" spans="1:17" ht="60" x14ac:dyDescent="0.3">
      <c r="A26" s="1"/>
      <c r="B26" s="229"/>
      <c r="C26" s="1"/>
      <c r="D26" s="1"/>
      <c r="E26" s="1"/>
      <c r="F26" s="227"/>
      <c r="G26" s="1"/>
      <c r="H26" s="227" t="s">
        <v>164</v>
      </c>
      <c r="I26" s="1"/>
      <c r="J26" s="1"/>
      <c r="K26" s="1"/>
      <c r="L26" s="228" t="s">
        <v>165</v>
      </c>
      <c r="M26" s="1"/>
      <c r="N26" s="1"/>
      <c r="O26" s="1"/>
      <c r="P26" s="229"/>
      <c r="Q26" s="1"/>
    </row>
    <row r="27" spans="1:17" ht="4.95" customHeight="1" x14ac:dyDescent="0.3">
      <c r="A27" s="1"/>
      <c r="B27" s="229"/>
      <c r="C27" s="1"/>
      <c r="D27" s="1"/>
      <c r="E27" s="1"/>
      <c r="F27" s="227"/>
      <c r="G27" s="1"/>
      <c r="H27" s="227"/>
      <c r="I27" s="1"/>
      <c r="J27" s="1"/>
      <c r="K27" s="1"/>
      <c r="L27" s="228"/>
      <c r="M27" s="1"/>
      <c r="N27" s="1"/>
      <c r="O27" s="1"/>
      <c r="P27" s="229"/>
      <c r="Q27" s="1"/>
    </row>
    <row r="28" spans="1:17" ht="24" x14ac:dyDescent="0.3">
      <c r="A28" s="1"/>
      <c r="B28" s="229"/>
      <c r="C28" s="1"/>
      <c r="D28" s="1"/>
      <c r="E28" s="1"/>
      <c r="F28" s="227"/>
      <c r="G28" s="1"/>
      <c r="H28" s="227" t="s">
        <v>166</v>
      </c>
      <c r="I28" s="1"/>
      <c r="J28" s="1"/>
      <c r="K28" s="1"/>
      <c r="L28" s="228" t="s">
        <v>167</v>
      </c>
      <c r="M28" s="1"/>
      <c r="N28" s="1"/>
      <c r="O28" s="1"/>
      <c r="P28" s="229"/>
      <c r="Q28" s="1"/>
    </row>
    <row r="29" spans="1:17" ht="4.95" customHeight="1" x14ac:dyDescent="0.3">
      <c r="A29" s="1"/>
      <c r="B29" s="229"/>
      <c r="C29" s="1"/>
      <c r="D29" s="1"/>
      <c r="E29" s="1"/>
      <c r="F29" s="227"/>
      <c r="G29" s="1"/>
      <c r="H29" s="227"/>
      <c r="I29" s="1"/>
      <c r="J29" s="1"/>
      <c r="K29" s="1"/>
      <c r="L29" s="228"/>
      <c r="M29" s="1"/>
      <c r="N29" s="1"/>
      <c r="O29" s="1"/>
      <c r="P29" s="229"/>
      <c r="Q29" s="1"/>
    </row>
    <row r="30" spans="1:17" ht="36" x14ac:dyDescent="0.3">
      <c r="A30" s="1"/>
      <c r="B30" s="229"/>
      <c r="C30" s="1"/>
      <c r="D30" s="1"/>
      <c r="E30" s="1"/>
      <c r="F30" s="227"/>
      <c r="G30" s="1"/>
      <c r="H30" s="227" t="s">
        <v>168</v>
      </c>
      <c r="I30" s="1"/>
      <c r="J30" s="1"/>
      <c r="K30" s="1"/>
      <c r="L30" s="228" t="s">
        <v>169</v>
      </c>
      <c r="M30" s="1"/>
      <c r="N30" s="1"/>
      <c r="O30" s="1"/>
      <c r="P30" s="229"/>
      <c r="Q30" s="1"/>
    </row>
    <row r="31" spans="1:17" ht="4.95" customHeight="1" x14ac:dyDescent="0.3">
      <c r="A31" s="1"/>
      <c r="B31" s="229"/>
      <c r="C31" s="1"/>
      <c r="D31" s="1"/>
      <c r="E31" s="1"/>
      <c r="F31" s="227"/>
      <c r="G31" s="1"/>
      <c r="H31" s="227"/>
      <c r="I31" s="1"/>
      <c r="J31" s="1"/>
      <c r="K31" s="1"/>
      <c r="L31" s="228"/>
      <c r="M31" s="1"/>
      <c r="N31" s="1"/>
      <c r="O31" s="1"/>
      <c r="P31" s="229"/>
      <c r="Q31" s="1"/>
    </row>
    <row r="32" spans="1:17" ht="24" x14ac:dyDescent="0.3">
      <c r="A32" s="1"/>
      <c r="B32" s="229"/>
      <c r="C32" s="1"/>
      <c r="D32" s="1"/>
      <c r="E32" s="1"/>
      <c r="F32" s="227"/>
      <c r="G32" s="1"/>
      <c r="H32" s="227" t="s">
        <v>170</v>
      </c>
      <c r="I32" s="1"/>
      <c r="J32" s="1"/>
      <c r="K32" s="1"/>
      <c r="L32" s="228" t="s">
        <v>171</v>
      </c>
      <c r="M32" s="1"/>
      <c r="N32" s="1"/>
      <c r="O32" s="1"/>
      <c r="P32" s="229"/>
      <c r="Q32" s="1"/>
    </row>
    <row r="33" spans="1:17" ht="4.95" customHeight="1" x14ac:dyDescent="0.3">
      <c r="A33" s="1"/>
      <c r="B33" s="229"/>
      <c r="C33" s="1"/>
      <c r="D33" s="1"/>
      <c r="E33" s="1"/>
      <c r="F33" s="227"/>
      <c r="G33" s="1"/>
      <c r="H33" s="227"/>
      <c r="I33" s="1"/>
      <c r="J33" s="1"/>
      <c r="K33" s="1"/>
      <c r="L33" s="228"/>
      <c r="M33" s="1"/>
      <c r="N33" s="1"/>
      <c r="O33" s="1"/>
      <c r="P33" s="229"/>
      <c r="Q33" s="1"/>
    </row>
    <row r="34" spans="1:17" ht="24" x14ac:dyDescent="0.3">
      <c r="A34" s="1"/>
      <c r="B34" s="229"/>
      <c r="C34" s="1"/>
      <c r="D34" s="1"/>
      <c r="E34" s="1"/>
      <c r="F34" s="227"/>
      <c r="G34" s="1"/>
      <c r="H34" s="227" t="s">
        <v>172</v>
      </c>
      <c r="I34" s="1"/>
      <c r="J34" s="1"/>
      <c r="K34" s="1"/>
      <c r="L34" s="228" t="s">
        <v>173</v>
      </c>
      <c r="M34" s="1"/>
      <c r="N34" s="1"/>
      <c r="O34" s="1"/>
      <c r="P34" s="229"/>
      <c r="Q34" s="1"/>
    </row>
    <row r="35" spans="1:17" ht="4.95" customHeight="1" x14ac:dyDescent="0.3">
      <c r="A35" s="1"/>
      <c r="B35" s="229"/>
      <c r="C35" s="1"/>
      <c r="D35" s="1"/>
      <c r="E35" s="1"/>
      <c r="F35" s="227"/>
      <c r="G35" s="1"/>
      <c r="H35" s="227"/>
      <c r="I35" s="1"/>
      <c r="J35" s="1"/>
      <c r="K35" s="1"/>
      <c r="L35" s="228"/>
      <c r="M35" s="1"/>
      <c r="N35" s="1"/>
      <c r="O35" s="1"/>
      <c r="P35" s="229"/>
      <c r="Q35" s="1"/>
    </row>
    <row r="36" spans="1:17" x14ac:dyDescent="0.3">
      <c r="A36" s="1"/>
      <c r="B36" s="229"/>
      <c r="C36" s="1"/>
      <c r="D36" s="1"/>
      <c r="E36" s="1"/>
      <c r="F36" s="227"/>
      <c r="G36" s="1"/>
      <c r="H36" s="227" t="s">
        <v>174</v>
      </c>
      <c r="I36" s="1"/>
      <c r="J36" s="1"/>
      <c r="K36" s="1"/>
      <c r="L36" s="228" t="s">
        <v>175</v>
      </c>
      <c r="M36" s="1"/>
      <c r="N36" s="1"/>
      <c r="O36" s="1"/>
      <c r="P36" s="229"/>
      <c r="Q36" s="1"/>
    </row>
    <row r="37" spans="1:17" ht="4.95" customHeight="1" x14ac:dyDescent="0.3">
      <c r="A37" s="1"/>
      <c r="B37" s="229"/>
      <c r="C37" s="1"/>
      <c r="D37" s="1"/>
      <c r="E37" s="1"/>
      <c r="F37" s="227"/>
      <c r="G37" s="1"/>
      <c r="H37" s="227"/>
      <c r="I37" s="1"/>
      <c r="J37" s="1"/>
      <c r="K37" s="1"/>
      <c r="L37" s="228"/>
      <c r="M37" s="1"/>
      <c r="N37" s="1"/>
      <c r="O37" s="1"/>
      <c r="P37" s="229"/>
      <c r="Q37" s="1"/>
    </row>
    <row r="38" spans="1:17" ht="24" x14ac:dyDescent="0.3">
      <c r="A38" s="1"/>
      <c r="B38" s="229"/>
      <c r="C38" s="1"/>
      <c r="D38" s="1"/>
      <c r="E38" s="1"/>
      <c r="F38" s="227"/>
      <c r="G38" s="1"/>
      <c r="H38" s="227" t="s">
        <v>176</v>
      </c>
      <c r="I38" s="1"/>
      <c r="J38" s="1"/>
      <c r="K38" s="1"/>
      <c r="L38" s="228" t="s">
        <v>177</v>
      </c>
      <c r="M38" s="1"/>
      <c r="N38" s="1"/>
      <c r="O38" s="1"/>
      <c r="P38" s="229"/>
      <c r="Q38" s="1"/>
    </row>
    <row r="39" spans="1:17" ht="4.95" customHeight="1" x14ac:dyDescent="0.3">
      <c r="A39" s="1"/>
      <c r="B39" s="229"/>
      <c r="C39" s="1"/>
      <c r="D39" s="1"/>
      <c r="E39" s="1"/>
      <c r="F39" s="227"/>
      <c r="G39" s="1"/>
      <c r="H39" s="227"/>
      <c r="I39" s="1"/>
      <c r="J39" s="1"/>
      <c r="K39" s="1"/>
      <c r="L39" s="228"/>
      <c r="M39" s="1"/>
      <c r="N39" s="1"/>
      <c r="O39" s="1"/>
      <c r="P39" s="229"/>
      <c r="Q39" s="1"/>
    </row>
    <row r="40" spans="1:17" x14ac:dyDescent="0.3">
      <c r="A40" s="1"/>
      <c r="B40" s="229"/>
      <c r="C40" s="1"/>
      <c r="D40" s="1"/>
      <c r="E40" s="1"/>
      <c r="F40" s="227"/>
      <c r="G40" s="1"/>
      <c r="H40" s="227" t="s">
        <v>178</v>
      </c>
      <c r="I40" s="1"/>
      <c r="J40" s="1"/>
      <c r="K40" s="1"/>
      <c r="L40" s="228" t="s">
        <v>179</v>
      </c>
      <c r="M40" s="1"/>
      <c r="N40" s="1"/>
      <c r="O40" s="1"/>
      <c r="P40" s="229"/>
      <c r="Q40" s="1"/>
    </row>
    <row r="41" spans="1:17" ht="4.95" customHeight="1" x14ac:dyDescent="0.3">
      <c r="A41" s="1"/>
      <c r="B41" s="229"/>
      <c r="C41" s="1"/>
      <c r="D41" s="1"/>
      <c r="E41" s="1"/>
      <c r="F41" s="227"/>
      <c r="G41" s="1"/>
      <c r="H41" s="227"/>
      <c r="I41" s="1"/>
      <c r="J41" s="1"/>
      <c r="K41" s="1"/>
      <c r="L41" s="228"/>
      <c r="M41" s="1"/>
      <c r="N41" s="1"/>
      <c r="O41" s="1"/>
      <c r="P41" s="229"/>
      <c r="Q41" s="1"/>
    </row>
    <row r="42" spans="1:17" ht="24" x14ac:dyDescent="0.3">
      <c r="A42" s="1"/>
      <c r="B42" s="229"/>
      <c r="C42" s="1"/>
      <c r="D42" s="1"/>
      <c r="E42" s="1"/>
      <c r="F42" s="227"/>
      <c r="G42" s="1"/>
      <c r="H42" s="227" t="s">
        <v>180</v>
      </c>
      <c r="I42" s="1"/>
      <c r="J42" s="1"/>
      <c r="K42" s="1"/>
      <c r="L42" s="228" t="s">
        <v>181</v>
      </c>
      <c r="M42" s="1"/>
      <c r="N42" s="1"/>
      <c r="O42" s="1"/>
      <c r="P42" s="229"/>
      <c r="Q42" s="1"/>
    </row>
    <row r="43" spans="1:17" ht="4.95" customHeight="1" x14ac:dyDescent="0.3">
      <c r="A43" s="1"/>
      <c r="B43" s="229"/>
      <c r="C43" s="1"/>
      <c r="D43" s="1"/>
      <c r="E43" s="1"/>
      <c r="F43" s="227"/>
      <c r="G43" s="1"/>
      <c r="H43" s="227"/>
      <c r="I43" s="1"/>
      <c r="J43" s="1"/>
      <c r="K43" s="1"/>
      <c r="L43" s="228"/>
      <c r="M43" s="1"/>
      <c r="N43" s="1"/>
      <c r="O43" s="1"/>
      <c r="P43" s="229"/>
      <c r="Q43" s="1"/>
    </row>
    <row r="44" spans="1:17" ht="24" x14ac:dyDescent="0.3">
      <c r="A44" s="1"/>
      <c r="B44" s="229"/>
      <c r="C44" s="1"/>
      <c r="D44" s="1"/>
      <c r="E44" s="1"/>
      <c r="F44" s="227"/>
      <c r="G44" s="1"/>
      <c r="H44" s="227" t="s">
        <v>182</v>
      </c>
      <c r="I44" s="1"/>
      <c r="J44" s="1"/>
      <c r="K44" s="1"/>
      <c r="L44" s="228" t="s">
        <v>183</v>
      </c>
      <c r="M44" s="1"/>
      <c r="N44" s="1"/>
      <c r="O44" s="1"/>
      <c r="P44" s="229"/>
      <c r="Q44" s="1"/>
    </row>
    <row r="45" spans="1:17" ht="4.95" customHeight="1" x14ac:dyDescent="0.3">
      <c r="A45" s="1"/>
      <c r="B45" s="229"/>
      <c r="C45" s="1"/>
      <c r="D45" s="1"/>
      <c r="E45" s="1"/>
      <c r="F45" s="227"/>
      <c r="G45" s="1"/>
      <c r="H45" s="227"/>
      <c r="I45" s="1"/>
      <c r="J45" s="1"/>
      <c r="K45" s="1"/>
      <c r="L45" s="228"/>
      <c r="M45" s="1"/>
      <c r="N45" s="1"/>
      <c r="O45" s="1"/>
      <c r="P45" s="229"/>
      <c r="Q45" s="1"/>
    </row>
    <row r="46" spans="1:17" ht="24" x14ac:dyDescent="0.3">
      <c r="A46" s="1"/>
      <c r="B46" s="229"/>
      <c r="C46" s="1"/>
      <c r="D46" s="1"/>
      <c r="E46" s="1"/>
      <c r="F46" s="227"/>
      <c r="G46" s="1"/>
      <c r="H46" s="227" t="s">
        <v>184</v>
      </c>
      <c r="I46" s="1"/>
      <c r="J46" s="1"/>
      <c r="K46" s="1"/>
      <c r="L46" s="228" t="s">
        <v>185</v>
      </c>
      <c r="M46" s="1"/>
      <c r="N46" s="1"/>
      <c r="O46" s="1"/>
      <c r="P46" s="229"/>
      <c r="Q46" s="1"/>
    </row>
    <row r="47" spans="1:17" ht="4.95" customHeight="1" x14ac:dyDescent="0.3">
      <c r="A47" s="1"/>
      <c r="B47" s="229"/>
      <c r="C47" s="1"/>
      <c r="D47" s="1"/>
      <c r="E47" s="1"/>
      <c r="F47" s="227"/>
      <c r="G47" s="1"/>
      <c r="H47" s="227"/>
      <c r="I47" s="1"/>
      <c r="J47" s="1"/>
      <c r="K47" s="1"/>
      <c r="L47" s="228"/>
      <c r="M47" s="1"/>
      <c r="N47" s="1"/>
      <c r="O47" s="1"/>
      <c r="P47" s="229"/>
      <c r="Q47" s="1"/>
    </row>
    <row r="48" spans="1:17" ht="24" x14ac:dyDescent="0.3">
      <c r="A48" s="1"/>
      <c r="B48" s="229"/>
      <c r="C48" s="1"/>
      <c r="D48" s="1"/>
      <c r="E48" s="1"/>
      <c r="F48" s="227"/>
      <c r="G48" s="1"/>
      <c r="H48" s="227" t="s">
        <v>186</v>
      </c>
      <c r="I48" s="1"/>
      <c r="J48" s="1"/>
      <c r="K48" s="1"/>
      <c r="L48" s="228" t="s">
        <v>187</v>
      </c>
      <c r="M48" s="1"/>
      <c r="N48" s="1"/>
      <c r="O48" s="1"/>
      <c r="P48" s="229"/>
      <c r="Q48" s="1"/>
    </row>
    <row r="49" spans="1:17" ht="4.95" customHeight="1" x14ac:dyDescent="0.3">
      <c r="A49" s="1"/>
      <c r="B49" s="229"/>
      <c r="C49" s="1"/>
      <c r="D49" s="1"/>
      <c r="E49" s="1"/>
      <c r="F49" s="227"/>
      <c r="G49" s="1"/>
      <c r="H49" s="227"/>
      <c r="I49" s="1"/>
      <c r="J49" s="1"/>
      <c r="K49" s="1"/>
      <c r="L49" s="228"/>
      <c r="M49" s="1"/>
      <c r="N49" s="1"/>
      <c r="O49" s="1"/>
      <c r="P49" s="229"/>
      <c r="Q49" s="1"/>
    </row>
    <row r="50" spans="1:17" ht="36" x14ac:dyDescent="0.3">
      <c r="A50" s="1"/>
      <c r="B50" s="229"/>
      <c r="C50" s="1"/>
      <c r="D50" s="1"/>
      <c r="E50" s="1"/>
      <c r="F50" s="227"/>
      <c r="G50" s="1"/>
      <c r="H50" s="227" t="s">
        <v>188</v>
      </c>
      <c r="I50" s="1"/>
      <c r="J50" s="1"/>
      <c r="K50" s="1"/>
      <c r="L50" s="228" t="s">
        <v>189</v>
      </c>
      <c r="M50" s="1"/>
      <c r="N50" s="1"/>
      <c r="O50" s="1"/>
      <c r="P50" s="229"/>
      <c r="Q50" s="1"/>
    </row>
    <row r="51" spans="1:17" ht="4.95" customHeight="1" x14ac:dyDescent="0.3">
      <c r="A51" s="1"/>
      <c r="B51" s="229"/>
      <c r="C51" s="1"/>
      <c r="D51" s="1"/>
      <c r="E51" s="1"/>
      <c r="F51" s="227"/>
      <c r="G51" s="1"/>
      <c r="H51" s="227"/>
      <c r="I51" s="1"/>
      <c r="J51" s="1"/>
      <c r="K51" s="1"/>
      <c r="L51" s="228"/>
      <c r="M51" s="1"/>
      <c r="N51" s="1"/>
      <c r="O51" s="1"/>
      <c r="P51" s="229"/>
      <c r="Q51" s="1"/>
    </row>
    <row r="52" spans="1:17" ht="24" x14ac:dyDescent="0.3">
      <c r="A52" s="1"/>
      <c r="B52" s="229"/>
      <c r="C52" s="1"/>
      <c r="D52" s="1"/>
      <c r="E52" s="1"/>
      <c r="F52" s="227"/>
      <c r="G52" s="1"/>
      <c r="H52" s="227" t="s">
        <v>190</v>
      </c>
      <c r="I52" s="1"/>
      <c r="J52" s="1"/>
      <c r="K52" s="1"/>
      <c r="L52" s="228" t="s">
        <v>191</v>
      </c>
      <c r="M52" s="1"/>
      <c r="N52" s="1"/>
      <c r="O52" s="1"/>
      <c r="P52" s="229"/>
      <c r="Q52" s="1"/>
    </row>
    <row r="53" spans="1:17" ht="4.95" customHeight="1" x14ac:dyDescent="0.3">
      <c r="A53" s="1"/>
      <c r="B53" s="229"/>
      <c r="C53" s="1"/>
      <c r="D53" s="1"/>
      <c r="E53" s="1"/>
      <c r="F53" s="227"/>
      <c r="G53" s="1"/>
      <c r="H53" s="227"/>
      <c r="I53" s="1"/>
      <c r="J53" s="1"/>
      <c r="K53" s="1"/>
      <c r="L53" s="228"/>
      <c r="M53" s="1"/>
      <c r="N53" s="1"/>
      <c r="O53" s="1"/>
      <c r="P53" s="229"/>
      <c r="Q53" s="1"/>
    </row>
    <row r="54" spans="1:17" ht="24" x14ac:dyDescent="0.3">
      <c r="A54" s="1"/>
      <c r="B54" s="229"/>
      <c r="C54" s="1"/>
      <c r="D54" s="1"/>
      <c r="E54" s="1"/>
      <c r="F54" s="227"/>
      <c r="G54" s="1"/>
      <c r="H54" s="227" t="s">
        <v>192</v>
      </c>
      <c r="I54" s="1"/>
      <c r="J54" s="1"/>
      <c r="K54" s="1"/>
      <c r="L54" s="228" t="s">
        <v>193</v>
      </c>
      <c r="M54" s="1"/>
      <c r="N54" s="1"/>
      <c r="O54" s="1"/>
      <c r="P54" s="229"/>
      <c r="Q54" s="1"/>
    </row>
    <row r="55" spans="1:17" ht="4.95" customHeight="1" x14ac:dyDescent="0.3">
      <c r="A55" s="1"/>
      <c r="B55" s="229"/>
      <c r="C55" s="1"/>
      <c r="D55" s="1"/>
      <c r="E55" s="1"/>
      <c r="F55" s="227"/>
      <c r="G55" s="1"/>
      <c r="H55" s="227"/>
      <c r="I55" s="1"/>
      <c r="J55" s="1"/>
      <c r="K55" s="1"/>
      <c r="L55" s="228"/>
      <c r="M55" s="1"/>
      <c r="N55" s="1"/>
      <c r="O55" s="1"/>
      <c r="P55" s="229"/>
      <c r="Q55" s="1"/>
    </row>
    <row r="56" spans="1:17" x14ac:dyDescent="0.3">
      <c r="A56" s="1"/>
      <c r="B56" s="229"/>
      <c r="C56" s="1"/>
      <c r="D56" s="1"/>
      <c r="E56" s="1"/>
      <c r="F56" s="227"/>
      <c r="G56" s="1"/>
      <c r="H56" s="227"/>
      <c r="I56" s="1"/>
      <c r="J56" s="1"/>
      <c r="K56" s="1"/>
      <c r="L56" s="228" t="s">
        <v>194</v>
      </c>
      <c r="M56" s="1"/>
      <c r="N56" s="1"/>
      <c r="O56" s="1"/>
      <c r="P56" s="229"/>
      <c r="Q56" s="1"/>
    </row>
    <row r="57" spans="1:17" ht="4.95" customHeight="1" x14ac:dyDescent="0.3">
      <c r="A57" s="1"/>
      <c r="B57" s="229"/>
      <c r="C57" s="1"/>
      <c r="D57" s="1"/>
      <c r="E57" s="1"/>
      <c r="F57" s="227"/>
      <c r="G57" s="1"/>
      <c r="H57" s="227"/>
      <c r="I57" s="1"/>
      <c r="J57" s="1"/>
      <c r="K57" s="1"/>
      <c r="L57" s="228"/>
      <c r="M57" s="1"/>
      <c r="N57" s="1"/>
      <c r="O57" s="1"/>
      <c r="P57" s="229"/>
      <c r="Q57" s="1"/>
    </row>
    <row r="58" spans="1:17" ht="24" x14ac:dyDescent="0.3">
      <c r="A58" s="1"/>
      <c r="B58" s="229"/>
      <c r="C58" s="1"/>
      <c r="D58" s="1"/>
      <c r="E58" s="1"/>
      <c r="F58" s="227"/>
      <c r="G58" s="1"/>
      <c r="H58" s="227" t="s">
        <v>195</v>
      </c>
      <c r="I58" s="1"/>
      <c r="J58" s="1"/>
      <c r="K58" s="1"/>
      <c r="L58" s="228" t="s">
        <v>196</v>
      </c>
      <c r="M58" s="1"/>
      <c r="N58" s="1"/>
      <c r="O58" s="1"/>
      <c r="P58" s="229"/>
      <c r="Q58" s="1"/>
    </row>
    <row r="59" spans="1:17" ht="4.95" customHeight="1" x14ac:dyDescent="0.3">
      <c r="A59" s="1"/>
      <c r="B59" s="229"/>
      <c r="C59" s="1"/>
      <c r="D59" s="1"/>
      <c r="E59" s="1"/>
      <c r="F59" s="227"/>
      <c r="G59" s="1"/>
      <c r="H59" s="227"/>
      <c r="I59" s="1"/>
      <c r="J59" s="1"/>
      <c r="K59" s="1"/>
      <c r="L59" s="228"/>
      <c r="M59" s="1"/>
      <c r="N59" s="1"/>
      <c r="O59" s="1"/>
      <c r="P59" s="229"/>
      <c r="Q59" s="1"/>
    </row>
    <row r="60" spans="1:17" ht="36" x14ac:dyDescent="0.3">
      <c r="A60" s="1"/>
      <c r="B60" s="229"/>
      <c r="C60" s="1"/>
      <c r="D60" s="1"/>
      <c r="E60" s="1"/>
      <c r="F60" s="227"/>
      <c r="G60" s="1"/>
      <c r="H60" s="227" t="s">
        <v>197</v>
      </c>
      <c r="I60" s="1"/>
      <c r="J60" s="1"/>
      <c r="K60" s="1"/>
      <c r="L60" s="228" t="s">
        <v>198</v>
      </c>
      <c r="M60" s="1"/>
      <c r="N60" s="1"/>
      <c r="O60" s="1"/>
      <c r="P60" s="229"/>
      <c r="Q60" s="1"/>
    </row>
    <row r="61" spans="1:17" ht="4.95" customHeight="1" x14ac:dyDescent="0.3">
      <c r="A61" s="1"/>
      <c r="B61" s="229"/>
      <c r="C61" s="1"/>
      <c r="D61" s="1"/>
      <c r="E61" s="1"/>
      <c r="F61" s="227"/>
      <c r="G61" s="1"/>
      <c r="H61" s="227"/>
      <c r="I61" s="1"/>
      <c r="J61" s="1"/>
      <c r="K61" s="1"/>
      <c r="L61" s="228"/>
      <c r="M61" s="1"/>
      <c r="N61" s="1"/>
      <c r="O61" s="1"/>
      <c r="P61" s="229"/>
      <c r="Q61" s="1"/>
    </row>
    <row r="62" spans="1:17" ht="36" x14ac:dyDescent="0.3">
      <c r="A62" s="1"/>
      <c r="B62" s="229"/>
      <c r="C62" s="1"/>
      <c r="D62" s="1"/>
      <c r="E62" s="1"/>
      <c r="F62" s="227"/>
      <c r="G62" s="1"/>
      <c r="H62" s="227"/>
      <c r="I62" s="1"/>
      <c r="J62" s="1"/>
      <c r="K62" s="1"/>
      <c r="L62" s="228" t="s">
        <v>199</v>
      </c>
      <c r="M62" s="1"/>
      <c r="N62" s="1"/>
      <c r="O62" s="1"/>
      <c r="P62" s="229"/>
      <c r="Q62" s="1"/>
    </row>
    <row r="63" spans="1:17" ht="4.95" customHeight="1" x14ac:dyDescent="0.3">
      <c r="A63" s="1"/>
      <c r="B63" s="229"/>
      <c r="C63" s="1"/>
      <c r="D63" s="1"/>
      <c r="E63" s="1"/>
      <c r="F63" s="227"/>
      <c r="G63" s="1"/>
      <c r="H63" s="227"/>
      <c r="I63" s="1"/>
      <c r="J63" s="1"/>
      <c r="K63" s="1"/>
      <c r="L63" s="228"/>
      <c r="M63" s="1"/>
      <c r="N63" s="1"/>
      <c r="O63" s="1"/>
      <c r="P63" s="229"/>
      <c r="Q63" s="1"/>
    </row>
    <row r="64" spans="1:17" ht="4.95" customHeight="1" x14ac:dyDescent="0.3">
      <c r="A64" s="1"/>
      <c r="B64" s="229"/>
      <c r="C64" s="1"/>
      <c r="D64" s="1"/>
      <c r="E64" s="1"/>
      <c r="F64" s="227"/>
      <c r="G64" s="1"/>
      <c r="H64" s="227"/>
      <c r="I64" s="1"/>
      <c r="J64" s="1"/>
      <c r="K64" s="1"/>
      <c r="L64" s="228"/>
      <c r="M64" s="1"/>
      <c r="N64" s="1"/>
      <c r="O64" s="1"/>
      <c r="P64" s="229"/>
      <c r="Q64" s="1"/>
    </row>
    <row r="65" spans="1:17" x14ac:dyDescent="0.3">
      <c r="A65" s="1"/>
      <c r="B65" s="229"/>
      <c r="C65" s="1"/>
      <c r="D65" s="1"/>
      <c r="E65" s="1"/>
      <c r="F65" s="244" t="s">
        <v>200</v>
      </c>
      <c r="G65" s="1"/>
      <c r="H65" s="227"/>
      <c r="I65" s="1"/>
      <c r="J65" s="1"/>
      <c r="K65" s="1"/>
      <c r="L65" s="228" t="s">
        <v>201</v>
      </c>
      <c r="M65" s="1"/>
      <c r="N65" s="1"/>
      <c r="O65" s="1"/>
      <c r="P65" s="229"/>
      <c r="Q65" s="1"/>
    </row>
    <row r="66" spans="1:17" x14ac:dyDescent="0.3">
      <c r="A66" s="1"/>
      <c r="B66" s="229"/>
      <c r="C66" s="1"/>
      <c r="D66" s="1"/>
      <c r="E66" s="1"/>
      <c r="F66" s="227"/>
      <c r="G66" s="1"/>
      <c r="H66" s="227"/>
      <c r="I66" s="1"/>
      <c r="J66" s="1"/>
      <c r="K66" s="1"/>
      <c r="L66" s="228" t="s">
        <v>202</v>
      </c>
      <c r="M66" s="1"/>
      <c r="N66" s="1"/>
      <c r="O66" s="1"/>
      <c r="P66" s="229"/>
      <c r="Q66" s="1"/>
    </row>
    <row r="67" spans="1:17" ht="4.95" customHeight="1" x14ac:dyDescent="0.3">
      <c r="A67" s="1"/>
      <c r="B67" s="229"/>
      <c r="C67" s="1"/>
      <c r="D67" s="1"/>
      <c r="E67" s="1"/>
      <c r="F67" s="227"/>
      <c r="G67" s="1"/>
      <c r="H67" s="227"/>
      <c r="I67" s="1"/>
      <c r="J67" s="1"/>
      <c r="K67" s="1"/>
      <c r="L67" s="228"/>
      <c r="M67" s="1"/>
      <c r="N67" s="1"/>
      <c r="O67" s="1"/>
      <c r="P67" s="229"/>
      <c r="Q67" s="1"/>
    </row>
    <row r="68" spans="1:17" x14ac:dyDescent="0.3">
      <c r="A68" s="1"/>
      <c r="B68" s="229"/>
      <c r="C68" s="1"/>
      <c r="D68" s="1"/>
      <c r="E68" s="1"/>
      <c r="F68" s="245" t="s">
        <v>203</v>
      </c>
      <c r="G68" s="1"/>
      <c r="H68" s="227"/>
      <c r="I68" s="1"/>
      <c r="J68" s="1"/>
      <c r="K68" s="1"/>
      <c r="L68" s="228" t="s">
        <v>204</v>
      </c>
      <c r="M68" s="1"/>
      <c r="N68" s="1"/>
      <c r="O68" s="1"/>
      <c r="P68" s="229"/>
      <c r="Q68" s="1"/>
    </row>
    <row r="69" spans="1:17" ht="4.95" customHeight="1" x14ac:dyDescent="0.3">
      <c r="A69" s="1"/>
      <c r="B69" s="229"/>
      <c r="C69" s="1"/>
      <c r="D69" s="1"/>
      <c r="E69" s="1"/>
      <c r="F69" s="227"/>
      <c r="G69" s="1"/>
      <c r="H69" s="227"/>
      <c r="I69" s="1"/>
      <c r="J69" s="1"/>
      <c r="K69" s="1"/>
      <c r="L69" s="228"/>
      <c r="M69" s="1"/>
      <c r="N69" s="1"/>
      <c r="O69" s="1"/>
      <c r="P69" s="229"/>
      <c r="Q69" s="1"/>
    </row>
    <row r="70" spans="1:17" x14ac:dyDescent="0.3">
      <c r="A70" s="1"/>
      <c r="B70" s="229"/>
      <c r="C70" s="1"/>
      <c r="D70" s="1"/>
      <c r="E70" s="1"/>
      <c r="F70" s="227"/>
      <c r="G70" s="1"/>
      <c r="H70" s="227"/>
      <c r="I70" s="1"/>
      <c r="J70" s="1"/>
      <c r="K70" s="1"/>
      <c r="L70" s="228"/>
      <c r="M70" s="1"/>
      <c r="N70" s="1"/>
      <c r="O70" s="1"/>
      <c r="P70" s="229"/>
      <c r="Q70" s="1"/>
    </row>
    <row r="71" spans="1:17" x14ac:dyDescent="0.3">
      <c r="A71" s="1"/>
      <c r="B71" s="229"/>
      <c r="C71" s="1"/>
      <c r="D71" s="1"/>
      <c r="E71" s="1"/>
      <c r="F71" s="227"/>
      <c r="G71" s="1"/>
      <c r="H71" s="227"/>
      <c r="I71" s="1"/>
      <c r="J71" s="1"/>
      <c r="K71" s="1"/>
      <c r="L71" s="228"/>
      <c r="M71" s="1"/>
      <c r="N71" s="1"/>
      <c r="O71" s="1"/>
      <c r="P71" s="229"/>
      <c r="Q71" s="1"/>
    </row>
    <row r="72" spans="1:17" ht="4.95" customHeight="1" x14ac:dyDescent="0.3">
      <c r="A72" s="1"/>
      <c r="B72" s="229"/>
      <c r="C72" s="229"/>
      <c r="D72" s="229"/>
      <c r="E72" s="229"/>
      <c r="F72" s="229"/>
      <c r="G72" s="229"/>
      <c r="H72" s="230"/>
      <c r="I72" s="229"/>
      <c r="J72" s="229"/>
      <c r="K72" s="229"/>
      <c r="L72" s="231"/>
      <c r="M72" s="229"/>
      <c r="N72" s="229"/>
      <c r="O72" s="229"/>
      <c r="P72" s="229"/>
      <c r="Q72" s="1"/>
    </row>
    <row r="73" spans="1:17" x14ac:dyDescent="0.3">
      <c r="A73" s="1"/>
      <c r="B73" s="1"/>
      <c r="C73" s="1"/>
      <c r="D73" s="1"/>
      <c r="E73" s="1"/>
      <c r="F73" s="1"/>
      <c r="G73" s="1"/>
      <c r="H73" s="227"/>
      <c r="I73" s="1"/>
      <c r="J73" s="1"/>
      <c r="K73" s="1"/>
      <c r="L73" s="228"/>
      <c r="M73" s="1"/>
      <c r="N73" s="1"/>
      <c r="O73" s="1"/>
      <c r="P73" s="1"/>
      <c r="Q73" s="1"/>
    </row>
  </sheetData>
  <conditionalFormatting sqref="H14">
    <cfRule type="containsBlanks" dxfId="1" priority="2">
      <formula>LEN(TRIM(H14))=0</formula>
    </cfRule>
  </conditionalFormatting>
  <conditionalFormatting sqref="H16">
    <cfRule type="containsBlanks" dxfId="0" priority="1">
      <formula>LEN(TRIM(H16))=0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K43"/>
  <sheetViews>
    <sheetView showGridLines="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B1" sqref="B1"/>
    </sheetView>
  </sheetViews>
  <sheetFormatPr defaultColWidth="14.44140625" defaultRowHeight="14.4" x14ac:dyDescent="0.3"/>
  <cols>
    <col min="1" max="1" width="2.77734375" style="66" customWidth="1"/>
    <col min="2" max="2" width="44.88671875" style="66" bestFit="1" customWidth="1"/>
    <col min="3" max="3" width="1.77734375" style="66" customWidth="1"/>
    <col min="4" max="4" width="12.77734375" style="183" customWidth="1"/>
    <col min="5" max="5" width="1.77734375" style="66" customWidth="1"/>
    <col min="6" max="35" width="12.77734375" style="66" customWidth="1"/>
    <col min="36" max="36" width="2.77734375" style="66" customWidth="1"/>
    <col min="37" max="37" width="8" style="96" bestFit="1" customWidth="1"/>
    <col min="38" max="16384" width="14.44140625" style="66"/>
  </cols>
  <sheetData>
    <row r="1" spans="1:37" x14ac:dyDescent="0.3">
      <c r="A1" s="76"/>
      <c r="B1" s="75" t="s">
        <v>126</v>
      </c>
      <c r="C1" s="77"/>
      <c r="D1" s="171"/>
      <c r="E1" s="76"/>
      <c r="F1" s="77" t="str">
        <f>главная!D2</f>
        <v>Бизнес-Проект: Микро кредитная компания, B2B-займы</v>
      </c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97" t="s">
        <v>55</v>
      </c>
    </row>
    <row r="2" spans="1:37" s="91" customFormat="1" x14ac:dyDescent="0.3">
      <c r="A2" s="89"/>
      <c r="B2" s="138" t="s">
        <v>56</v>
      </c>
      <c r="C2" s="77"/>
      <c r="D2" s="224" t="s">
        <v>141</v>
      </c>
      <c r="E2" s="76"/>
      <c r="F2" s="139" t="str">
        <f>главная!AA$6</f>
        <v/>
      </c>
      <c r="G2" s="139" t="str">
        <f>главная!AB$6</f>
        <v/>
      </c>
      <c r="H2" s="139" t="str">
        <f>главная!AC$6</f>
        <v/>
      </c>
      <c r="I2" s="139" t="str">
        <f>главная!AD$6</f>
        <v/>
      </c>
      <c r="J2" s="139" t="str">
        <f>главная!AE$6</f>
        <v/>
      </c>
      <c r="K2" s="139" t="str">
        <f>главная!AF$6</f>
        <v/>
      </c>
      <c r="L2" s="139" t="str">
        <f>главная!AG$6</f>
        <v/>
      </c>
      <c r="M2" s="139" t="str">
        <f>главная!AH$6</f>
        <v/>
      </c>
      <c r="N2" s="139" t="str">
        <f>главная!AI$6</f>
        <v/>
      </c>
      <c r="O2" s="139" t="str">
        <f>главная!AJ$6</f>
        <v/>
      </c>
      <c r="P2" s="139" t="str">
        <f>главная!AK$6</f>
        <v/>
      </c>
      <c r="Q2" s="139" t="str">
        <f>главная!AL$6</f>
        <v/>
      </c>
      <c r="R2" s="139" t="str">
        <f>главная!AM$6</f>
        <v/>
      </c>
      <c r="S2" s="139" t="str">
        <f>главная!AN$6</f>
        <v/>
      </c>
      <c r="T2" s="139" t="str">
        <f>главная!AO$6</f>
        <v/>
      </c>
      <c r="U2" s="139" t="str">
        <f>главная!AP$6</f>
        <v/>
      </c>
      <c r="V2" s="139" t="str">
        <f>главная!AQ$6</f>
        <v/>
      </c>
      <c r="W2" s="139" t="str">
        <f>главная!AR$6</f>
        <v/>
      </c>
      <c r="X2" s="139" t="str">
        <f>главная!AS$6</f>
        <v/>
      </c>
      <c r="Y2" s="139" t="str">
        <f>главная!AT$6</f>
        <v/>
      </c>
      <c r="Z2" s="139" t="str">
        <f>главная!AU$6</f>
        <v/>
      </c>
      <c r="AA2" s="139" t="str">
        <f>главная!AV$6</f>
        <v/>
      </c>
      <c r="AB2" s="139" t="str">
        <f>главная!AW$6</f>
        <v/>
      </c>
      <c r="AC2" s="139" t="str">
        <f>главная!AX$6</f>
        <v/>
      </c>
      <c r="AD2" s="139" t="str">
        <f>главная!AY$6</f>
        <v/>
      </c>
      <c r="AE2" s="139" t="str">
        <f>главная!AZ$6</f>
        <v/>
      </c>
      <c r="AF2" s="139" t="str">
        <f>главная!BA$6</f>
        <v/>
      </c>
      <c r="AG2" s="139" t="str">
        <f>главная!BB$6</f>
        <v/>
      </c>
      <c r="AH2" s="139" t="str">
        <f>главная!BC$6</f>
        <v/>
      </c>
      <c r="AI2" s="139" t="str">
        <f>главная!BD$6</f>
        <v/>
      </c>
      <c r="AJ2" s="89"/>
      <c r="AK2" s="97"/>
    </row>
    <row r="3" spans="1:37" s="68" customFormat="1" x14ac:dyDescent="0.3">
      <c r="A3" s="77"/>
      <c r="B3" s="87" t="str">
        <f>главная!$H$17</f>
        <v>Процентный доход</v>
      </c>
      <c r="C3" s="77"/>
      <c r="D3" s="172">
        <f>SUM($E3:$AJ3)</f>
        <v>0</v>
      </c>
      <c r="E3" s="76"/>
      <c r="F3" s="140">
        <f>SUMIFS(главная!AA:AA,главная!$H:$H,$B3,главная!$N:$N,"итого")</f>
        <v>0</v>
      </c>
      <c r="G3" s="140">
        <f>SUMIFS(главная!AB:AB,главная!$H:$H,$B3,главная!$N:$N,"итого")</f>
        <v>0</v>
      </c>
      <c r="H3" s="140">
        <f>SUMIFS(главная!AC:AC,главная!$H:$H,$B3,главная!$N:$N,"итого")</f>
        <v>0</v>
      </c>
      <c r="I3" s="140">
        <f>SUMIFS(главная!AD:AD,главная!$H:$H,$B3,главная!$N:$N,"итого")</f>
        <v>0</v>
      </c>
      <c r="J3" s="140">
        <f>SUMIFS(главная!AE:AE,главная!$H:$H,$B3,главная!$N:$N,"итого")</f>
        <v>0</v>
      </c>
      <c r="K3" s="140">
        <f>SUMIFS(главная!AF:AF,главная!$H:$H,$B3,главная!$N:$N,"итого")</f>
        <v>0</v>
      </c>
      <c r="L3" s="140">
        <f>SUMIFS(главная!AG:AG,главная!$H:$H,$B3,главная!$N:$N,"итого")</f>
        <v>0</v>
      </c>
      <c r="M3" s="140">
        <f>SUMIFS(главная!AH:AH,главная!$H:$H,$B3,главная!$N:$N,"итого")</f>
        <v>0</v>
      </c>
      <c r="N3" s="140">
        <f>SUMIFS(главная!AI:AI,главная!$H:$H,$B3,главная!$N:$N,"итого")</f>
        <v>0</v>
      </c>
      <c r="O3" s="140">
        <f>SUMIFS(главная!AJ:AJ,главная!$H:$H,$B3,главная!$N:$N,"итого")</f>
        <v>0</v>
      </c>
      <c r="P3" s="140">
        <f>SUMIFS(главная!AK:AK,главная!$H:$H,$B3,главная!$N:$N,"итого")</f>
        <v>0</v>
      </c>
      <c r="Q3" s="140">
        <f>SUMIFS(главная!AL:AL,главная!$H:$H,$B3,главная!$N:$N,"итого")</f>
        <v>0</v>
      </c>
      <c r="R3" s="140">
        <f>SUMIFS(главная!AM:AM,главная!$H:$H,$B3,главная!$N:$N,"итого")</f>
        <v>0</v>
      </c>
      <c r="S3" s="140">
        <f>SUMIFS(главная!AN:AN,главная!$H:$H,$B3,главная!$N:$N,"итого")</f>
        <v>0</v>
      </c>
      <c r="T3" s="140">
        <f>SUMIFS(главная!AO:AO,главная!$H:$H,$B3,главная!$N:$N,"итого")</f>
        <v>0</v>
      </c>
      <c r="U3" s="140">
        <f>SUMIFS(главная!AP:AP,главная!$H:$H,$B3,главная!$N:$N,"итого")</f>
        <v>0</v>
      </c>
      <c r="V3" s="140">
        <f>SUMIFS(главная!AQ:AQ,главная!$H:$H,$B3,главная!$N:$N,"итого")</f>
        <v>0</v>
      </c>
      <c r="W3" s="140">
        <f>SUMIFS(главная!AR:AR,главная!$H:$H,$B3,главная!$N:$N,"итого")</f>
        <v>0</v>
      </c>
      <c r="X3" s="140">
        <f>SUMIFS(главная!AS:AS,главная!$H:$H,$B3,главная!$N:$N,"итого")</f>
        <v>0</v>
      </c>
      <c r="Y3" s="140">
        <f>SUMIFS(главная!AT:AT,главная!$H:$H,$B3,главная!$N:$N,"итого")</f>
        <v>0</v>
      </c>
      <c r="Z3" s="140">
        <f>SUMIFS(главная!AU:AU,главная!$H:$H,$B3,главная!$N:$N,"итого")</f>
        <v>0</v>
      </c>
      <c r="AA3" s="140">
        <f>SUMIFS(главная!AV:AV,главная!$H:$H,$B3,главная!$N:$N,"итого")</f>
        <v>0</v>
      </c>
      <c r="AB3" s="140">
        <f>SUMIFS(главная!AW:AW,главная!$H:$H,$B3,главная!$N:$N,"итого")</f>
        <v>0</v>
      </c>
      <c r="AC3" s="140">
        <f>SUMIFS(главная!AX:AX,главная!$H:$H,$B3,главная!$N:$N,"итого")</f>
        <v>0</v>
      </c>
      <c r="AD3" s="140">
        <f>SUMIFS(главная!AY:AY,главная!$H:$H,$B3,главная!$N:$N,"итого")</f>
        <v>0</v>
      </c>
      <c r="AE3" s="140">
        <f>SUMIFS(главная!AZ:AZ,главная!$H:$H,$B3,главная!$N:$N,"итого")</f>
        <v>0</v>
      </c>
      <c r="AF3" s="140">
        <f>SUMIFS(главная!BA:BA,главная!$H:$H,$B3,главная!$N:$N,"итого")</f>
        <v>0</v>
      </c>
      <c r="AG3" s="140">
        <f>SUMIFS(главная!BB:BB,главная!$H:$H,$B3,главная!$N:$N,"итого")</f>
        <v>0</v>
      </c>
      <c r="AH3" s="140">
        <f>SUMIFS(главная!BC:BC,главная!$H:$H,$B3,главная!$N:$N,"итого")</f>
        <v>0</v>
      </c>
      <c r="AI3" s="140">
        <f>SUMIFS(главная!BD:BD,главная!$H:$H,$B3,главная!$N:$N,"итого")</f>
        <v>0</v>
      </c>
      <c r="AJ3" s="77"/>
      <c r="AK3" s="97"/>
    </row>
    <row r="4" spans="1:37" s="85" customFormat="1" ht="12" customHeight="1" x14ac:dyDescent="0.3">
      <c r="A4" s="83"/>
      <c r="B4" s="84" t="s">
        <v>62</v>
      </c>
      <c r="C4" s="77"/>
      <c r="D4" s="173"/>
      <c r="E4" s="76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83"/>
      <c r="AK4" s="98">
        <f>SUM(F3:AI3)-SUM(F4:AI8)</f>
        <v>0</v>
      </c>
    </row>
    <row r="5" spans="1:37" s="91" customFormat="1" x14ac:dyDescent="0.3">
      <c r="A5" s="89"/>
      <c r="B5" s="90" t="str">
        <f>главная!$N$56</f>
        <v>Начисленные %% по Тарифу-1</v>
      </c>
      <c r="C5" s="77"/>
      <c r="D5" s="174">
        <f t="shared" ref="D5:D14" si="0">SUM($E5:$AJ5)</f>
        <v>0</v>
      </c>
      <c r="E5" s="76"/>
      <c r="F5" s="142">
        <f>SUMIFS(главная!AA:AA,главная!$N:$N,$B5)</f>
        <v>0</v>
      </c>
      <c r="G5" s="142">
        <f>SUMIFS(главная!AB:AB,главная!$N:$N,$B5)</f>
        <v>0</v>
      </c>
      <c r="H5" s="142">
        <f>SUMIFS(главная!AC:AC,главная!$N:$N,$B5)</f>
        <v>0</v>
      </c>
      <c r="I5" s="142">
        <f>SUMIFS(главная!AD:AD,главная!$N:$N,$B5)</f>
        <v>0</v>
      </c>
      <c r="J5" s="142">
        <f>SUMIFS(главная!AE:AE,главная!$N:$N,$B5)</f>
        <v>0</v>
      </c>
      <c r="K5" s="142">
        <f>SUMIFS(главная!AF:AF,главная!$N:$N,$B5)</f>
        <v>0</v>
      </c>
      <c r="L5" s="142">
        <f>SUMIFS(главная!AG:AG,главная!$N:$N,$B5)</f>
        <v>0</v>
      </c>
      <c r="M5" s="142">
        <f>SUMIFS(главная!AH:AH,главная!$N:$N,$B5)</f>
        <v>0</v>
      </c>
      <c r="N5" s="142">
        <f>SUMIFS(главная!AI:AI,главная!$N:$N,$B5)</f>
        <v>0</v>
      </c>
      <c r="O5" s="142">
        <f>SUMIFS(главная!AJ:AJ,главная!$N:$N,$B5)</f>
        <v>0</v>
      </c>
      <c r="P5" s="142">
        <f>SUMIFS(главная!AK:AK,главная!$N:$N,$B5)</f>
        <v>0</v>
      </c>
      <c r="Q5" s="142">
        <f>SUMIFS(главная!AL:AL,главная!$N:$N,$B5)</f>
        <v>0</v>
      </c>
      <c r="R5" s="142">
        <f>SUMIFS(главная!AM:AM,главная!$N:$N,$B5)</f>
        <v>0</v>
      </c>
      <c r="S5" s="142">
        <f>SUMIFS(главная!AN:AN,главная!$N:$N,$B5)</f>
        <v>0</v>
      </c>
      <c r="T5" s="142">
        <f>SUMIFS(главная!AO:AO,главная!$N:$N,$B5)</f>
        <v>0</v>
      </c>
      <c r="U5" s="142">
        <f>SUMIFS(главная!AP:AP,главная!$N:$N,$B5)</f>
        <v>0</v>
      </c>
      <c r="V5" s="142">
        <f>SUMIFS(главная!AQ:AQ,главная!$N:$N,$B5)</f>
        <v>0</v>
      </c>
      <c r="W5" s="142">
        <f>SUMIFS(главная!AR:AR,главная!$N:$N,$B5)</f>
        <v>0</v>
      </c>
      <c r="X5" s="142">
        <f>SUMIFS(главная!AS:AS,главная!$N:$N,$B5)</f>
        <v>0</v>
      </c>
      <c r="Y5" s="142">
        <f>SUMIFS(главная!AT:AT,главная!$N:$N,$B5)</f>
        <v>0</v>
      </c>
      <c r="Z5" s="142">
        <f>SUMIFS(главная!AU:AU,главная!$N:$N,$B5)</f>
        <v>0</v>
      </c>
      <c r="AA5" s="142">
        <f>SUMIFS(главная!AV:AV,главная!$N:$N,$B5)</f>
        <v>0</v>
      </c>
      <c r="AB5" s="142">
        <f>SUMIFS(главная!AW:AW,главная!$N:$N,$B5)</f>
        <v>0</v>
      </c>
      <c r="AC5" s="142">
        <f>SUMIFS(главная!AX:AX,главная!$N:$N,$B5)</f>
        <v>0</v>
      </c>
      <c r="AD5" s="142">
        <f>SUMIFS(главная!AY:AY,главная!$N:$N,$B5)</f>
        <v>0</v>
      </c>
      <c r="AE5" s="142">
        <f>SUMIFS(главная!AZ:AZ,главная!$N:$N,$B5)</f>
        <v>0</v>
      </c>
      <c r="AF5" s="142">
        <f>SUMIFS(главная!BA:BA,главная!$N:$N,$B5)</f>
        <v>0</v>
      </c>
      <c r="AG5" s="142">
        <f>SUMIFS(главная!BB:BB,главная!$N:$N,$B5)</f>
        <v>0</v>
      </c>
      <c r="AH5" s="142">
        <f>SUMIFS(главная!BC:BC,главная!$N:$N,$B5)</f>
        <v>0</v>
      </c>
      <c r="AI5" s="142">
        <f>SUMIFS(главная!BD:BD,главная!$N:$N,$B5)</f>
        <v>0</v>
      </c>
      <c r="AJ5" s="89"/>
      <c r="AK5" s="97"/>
    </row>
    <row r="6" spans="1:37" s="91" customFormat="1" x14ac:dyDescent="0.3">
      <c r="A6" s="89"/>
      <c r="B6" s="90" t="str">
        <f>главная!$N$94</f>
        <v>Начисленные %% по Тарифу-2</v>
      </c>
      <c r="C6" s="77"/>
      <c r="D6" s="174">
        <f t="shared" si="0"/>
        <v>0</v>
      </c>
      <c r="E6" s="76"/>
      <c r="F6" s="142">
        <f>SUMIFS(главная!AA:AA,главная!$N:$N,$B6)</f>
        <v>0</v>
      </c>
      <c r="G6" s="142">
        <f>SUMIFS(главная!AB:AB,главная!$N:$N,$B6)</f>
        <v>0</v>
      </c>
      <c r="H6" s="142">
        <f>SUMIFS(главная!AC:AC,главная!$N:$N,$B6)</f>
        <v>0</v>
      </c>
      <c r="I6" s="142">
        <f>SUMIFS(главная!AD:AD,главная!$N:$N,$B6)</f>
        <v>0</v>
      </c>
      <c r="J6" s="142">
        <f>SUMIFS(главная!AE:AE,главная!$N:$N,$B6)</f>
        <v>0</v>
      </c>
      <c r="K6" s="142">
        <f>SUMIFS(главная!AF:AF,главная!$N:$N,$B6)</f>
        <v>0</v>
      </c>
      <c r="L6" s="142">
        <f>SUMIFS(главная!AG:AG,главная!$N:$N,$B6)</f>
        <v>0</v>
      </c>
      <c r="M6" s="142">
        <f>SUMIFS(главная!AH:AH,главная!$N:$N,$B6)</f>
        <v>0</v>
      </c>
      <c r="N6" s="142">
        <f>SUMIFS(главная!AI:AI,главная!$N:$N,$B6)</f>
        <v>0</v>
      </c>
      <c r="O6" s="142">
        <f>SUMIFS(главная!AJ:AJ,главная!$N:$N,$B6)</f>
        <v>0</v>
      </c>
      <c r="P6" s="142">
        <f>SUMIFS(главная!AK:AK,главная!$N:$N,$B6)</f>
        <v>0</v>
      </c>
      <c r="Q6" s="142">
        <f>SUMIFS(главная!AL:AL,главная!$N:$N,$B6)</f>
        <v>0</v>
      </c>
      <c r="R6" s="142">
        <f>SUMIFS(главная!AM:AM,главная!$N:$N,$B6)</f>
        <v>0</v>
      </c>
      <c r="S6" s="142">
        <f>SUMIFS(главная!AN:AN,главная!$N:$N,$B6)</f>
        <v>0</v>
      </c>
      <c r="T6" s="142">
        <f>SUMIFS(главная!AO:AO,главная!$N:$N,$B6)</f>
        <v>0</v>
      </c>
      <c r="U6" s="142">
        <f>SUMIFS(главная!AP:AP,главная!$N:$N,$B6)</f>
        <v>0</v>
      </c>
      <c r="V6" s="142">
        <f>SUMIFS(главная!AQ:AQ,главная!$N:$N,$B6)</f>
        <v>0</v>
      </c>
      <c r="W6" s="142">
        <f>SUMIFS(главная!AR:AR,главная!$N:$N,$B6)</f>
        <v>0</v>
      </c>
      <c r="X6" s="142">
        <f>SUMIFS(главная!AS:AS,главная!$N:$N,$B6)</f>
        <v>0</v>
      </c>
      <c r="Y6" s="142">
        <f>SUMIFS(главная!AT:AT,главная!$N:$N,$B6)</f>
        <v>0</v>
      </c>
      <c r="Z6" s="142">
        <f>SUMIFS(главная!AU:AU,главная!$N:$N,$B6)</f>
        <v>0</v>
      </c>
      <c r="AA6" s="142">
        <f>SUMIFS(главная!AV:AV,главная!$N:$N,$B6)</f>
        <v>0</v>
      </c>
      <c r="AB6" s="142">
        <f>SUMIFS(главная!AW:AW,главная!$N:$N,$B6)</f>
        <v>0</v>
      </c>
      <c r="AC6" s="142">
        <f>SUMIFS(главная!AX:AX,главная!$N:$N,$B6)</f>
        <v>0</v>
      </c>
      <c r="AD6" s="142">
        <f>SUMIFS(главная!AY:AY,главная!$N:$N,$B6)</f>
        <v>0</v>
      </c>
      <c r="AE6" s="142">
        <f>SUMIFS(главная!AZ:AZ,главная!$N:$N,$B6)</f>
        <v>0</v>
      </c>
      <c r="AF6" s="142">
        <f>SUMIFS(главная!BA:BA,главная!$N:$N,$B6)</f>
        <v>0</v>
      </c>
      <c r="AG6" s="142">
        <f>SUMIFS(главная!BB:BB,главная!$N:$N,$B6)</f>
        <v>0</v>
      </c>
      <c r="AH6" s="142">
        <f>SUMIFS(главная!BC:BC,главная!$N:$N,$B6)</f>
        <v>0</v>
      </c>
      <c r="AI6" s="142">
        <f>SUMIFS(главная!BD:BD,главная!$N:$N,$B6)</f>
        <v>0</v>
      </c>
      <c r="AJ6" s="89"/>
      <c r="AK6" s="97"/>
    </row>
    <row r="7" spans="1:37" s="91" customFormat="1" x14ac:dyDescent="0.3">
      <c r="A7" s="89"/>
      <c r="B7" s="90" t="str">
        <f>главная!$N$132</f>
        <v>Начисленные %% по Тарифу-3</v>
      </c>
      <c r="C7" s="77"/>
      <c r="D7" s="174">
        <f t="shared" si="0"/>
        <v>0</v>
      </c>
      <c r="E7" s="76"/>
      <c r="F7" s="142">
        <f>SUMIFS(главная!AA:AA,главная!$N:$N,$B7)</f>
        <v>0</v>
      </c>
      <c r="G7" s="142">
        <f>SUMIFS(главная!AB:AB,главная!$N:$N,$B7)</f>
        <v>0</v>
      </c>
      <c r="H7" s="142">
        <f>SUMIFS(главная!AC:AC,главная!$N:$N,$B7)</f>
        <v>0</v>
      </c>
      <c r="I7" s="142">
        <f>SUMIFS(главная!AD:AD,главная!$N:$N,$B7)</f>
        <v>0</v>
      </c>
      <c r="J7" s="142">
        <f>SUMIFS(главная!AE:AE,главная!$N:$N,$B7)</f>
        <v>0</v>
      </c>
      <c r="K7" s="142">
        <f>SUMIFS(главная!AF:AF,главная!$N:$N,$B7)</f>
        <v>0</v>
      </c>
      <c r="L7" s="142">
        <f>SUMIFS(главная!AG:AG,главная!$N:$N,$B7)</f>
        <v>0</v>
      </c>
      <c r="M7" s="142">
        <f>SUMIFS(главная!AH:AH,главная!$N:$N,$B7)</f>
        <v>0</v>
      </c>
      <c r="N7" s="142">
        <f>SUMIFS(главная!AI:AI,главная!$N:$N,$B7)</f>
        <v>0</v>
      </c>
      <c r="O7" s="142">
        <f>SUMIFS(главная!AJ:AJ,главная!$N:$N,$B7)</f>
        <v>0</v>
      </c>
      <c r="P7" s="142">
        <f>SUMIFS(главная!AK:AK,главная!$N:$N,$B7)</f>
        <v>0</v>
      </c>
      <c r="Q7" s="142">
        <f>SUMIFS(главная!AL:AL,главная!$N:$N,$B7)</f>
        <v>0</v>
      </c>
      <c r="R7" s="142">
        <f>SUMIFS(главная!AM:AM,главная!$N:$N,$B7)</f>
        <v>0</v>
      </c>
      <c r="S7" s="142">
        <f>SUMIFS(главная!AN:AN,главная!$N:$N,$B7)</f>
        <v>0</v>
      </c>
      <c r="T7" s="142">
        <f>SUMIFS(главная!AO:AO,главная!$N:$N,$B7)</f>
        <v>0</v>
      </c>
      <c r="U7" s="142">
        <f>SUMIFS(главная!AP:AP,главная!$N:$N,$B7)</f>
        <v>0</v>
      </c>
      <c r="V7" s="142">
        <f>SUMIFS(главная!AQ:AQ,главная!$N:$N,$B7)</f>
        <v>0</v>
      </c>
      <c r="W7" s="142">
        <f>SUMIFS(главная!AR:AR,главная!$N:$N,$B7)</f>
        <v>0</v>
      </c>
      <c r="X7" s="142">
        <f>SUMIFS(главная!AS:AS,главная!$N:$N,$B7)</f>
        <v>0</v>
      </c>
      <c r="Y7" s="142">
        <f>SUMIFS(главная!AT:AT,главная!$N:$N,$B7)</f>
        <v>0</v>
      </c>
      <c r="Z7" s="142">
        <f>SUMIFS(главная!AU:AU,главная!$N:$N,$B7)</f>
        <v>0</v>
      </c>
      <c r="AA7" s="142">
        <f>SUMIFS(главная!AV:AV,главная!$N:$N,$B7)</f>
        <v>0</v>
      </c>
      <c r="AB7" s="142">
        <f>SUMIFS(главная!AW:AW,главная!$N:$N,$B7)</f>
        <v>0</v>
      </c>
      <c r="AC7" s="142">
        <f>SUMIFS(главная!AX:AX,главная!$N:$N,$B7)</f>
        <v>0</v>
      </c>
      <c r="AD7" s="142">
        <f>SUMIFS(главная!AY:AY,главная!$N:$N,$B7)</f>
        <v>0</v>
      </c>
      <c r="AE7" s="142">
        <f>SUMIFS(главная!AZ:AZ,главная!$N:$N,$B7)</f>
        <v>0</v>
      </c>
      <c r="AF7" s="142">
        <f>SUMIFS(главная!BA:BA,главная!$N:$N,$B7)</f>
        <v>0</v>
      </c>
      <c r="AG7" s="142">
        <f>SUMIFS(главная!BB:BB,главная!$N:$N,$B7)</f>
        <v>0</v>
      </c>
      <c r="AH7" s="142">
        <f>SUMIFS(главная!BC:BC,главная!$N:$N,$B7)</f>
        <v>0</v>
      </c>
      <c r="AI7" s="142">
        <f>SUMIFS(главная!BD:BD,главная!$N:$N,$B7)</f>
        <v>0</v>
      </c>
      <c r="AJ7" s="89"/>
      <c r="AK7" s="97"/>
    </row>
    <row r="8" spans="1:37" s="91" customFormat="1" x14ac:dyDescent="0.3">
      <c r="A8" s="89"/>
      <c r="B8" s="90" t="str">
        <f>главная!$N$170</f>
        <v>Начисленные %% по Тарифу-4</v>
      </c>
      <c r="C8" s="77"/>
      <c r="D8" s="174">
        <f t="shared" si="0"/>
        <v>0</v>
      </c>
      <c r="E8" s="76"/>
      <c r="F8" s="142">
        <f>SUMIFS(главная!AA:AA,главная!$N:$N,$B8)</f>
        <v>0</v>
      </c>
      <c r="G8" s="142">
        <f>SUMIFS(главная!AB:AB,главная!$N:$N,$B8)</f>
        <v>0</v>
      </c>
      <c r="H8" s="142">
        <f>SUMIFS(главная!AC:AC,главная!$N:$N,$B8)</f>
        <v>0</v>
      </c>
      <c r="I8" s="142">
        <f>SUMIFS(главная!AD:AD,главная!$N:$N,$B8)</f>
        <v>0</v>
      </c>
      <c r="J8" s="142">
        <f>SUMIFS(главная!AE:AE,главная!$N:$N,$B8)</f>
        <v>0</v>
      </c>
      <c r="K8" s="142">
        <f>SUMIFS(главная!AF:AF,главная!$N:$N,$B8)</f>
        <v>0</v>
      </c>
      <c r="L8" s="142">
        <f>SUMIFS(главная!AG:AG,главная!$N:$N,$B8)</f>
        <v>0</v>
      </c>
      <c r="M8" s="142">
        <f>SUMIFS(главная!AH:AH,главная!$N:$N,$B8)</f>
        <v>0</v>
      </c>
      <c r="N8" s="142">
        <f>SUMIFS(главная!AI:AI,главная!$N:$N,$B8)</f>
        <v>0</v>
      </c>
      <c r="O8" s="142">
        <f>SUMIFS(главная!AJ:AJ,главная!$N:$N,$B8)</f>
        <v>0</v>
      </c>
      <c r="P8" s="142">
        <f>SUMIFS(главная!AK:AK,главная!$N:$N,$B8)</f>
        <v>0</v>
      </c>
      <c r="Q8" s="142">
        <f>SUMIFS(главная!AL:AL,главная!$N:$N,$B8)</f>
        <v>0</v>
      </c>
      <c r="R8" s="142">
        <f>SUMIFS(главная!AM:AM,главная!$N:$N,$B8)</f>
        <v>0</v>
      </c>
      <c r="S8" s="142">
        <f>SUMIFS(главная!AN:AN,главная!$N:$N,$B8)</f>
        <v>0</v>
      </c>
      <c r="T8" s="142">
        <f>SUMIFS(главная!AO:AO,главная!$N:$N,$B8)</f>
        <v>0</v>
      </c>
      <c r="U8" s="142">
        <f>SUMIFS(главная!AP:AP,главная!$N:$N,$B8)</f>
        <v>0</v>
      </c>
      <c r="V8" s="142">
        <f>SUMIFS(главная!AQ:AQ,главная!$N:$N,$B8)</f>
        <v>0</v>
      </c>
      <c r="W8" s="142">
        <f>SUMIFS(главная!AR:AR,главная!$N:$N,$B8)</f>
        <v>0</v>
      </c>
      <c r="X8" s="142">
        <f>SUMIFS(главная!AS:AS,главная!$N:$N,$B8)</f>
        <v>0</v>
      </c>
      <c r="Y8" s="142">
        <f>SUMIFS(главная!AT:AT,главная!$N:$N,$B8)</f>
        <v>0</v>
      </c>
      <c r="Z8" s="142">
        <f>SUMIFS(главная!AU:AU,главная!$N:$N,$B8)</f>
        <v>0</v>
      </c>
      <c r="AA8" s="142">
        <f>SUMIFS(главная!AV:AV,главная!$N:$N,$B8)</f>
        <v>0</v>
      </c>
      <c r="AB8" s="142">
        <f>SUMIFS(главная!AW:AW,главная!$N:$N,$B8)</f>
        <v>0</v>
      </c>
      <c r="AC8" s="142">
        <f>SUMIFS(главная!AX:AX,главная!$N:$N,$B8)</f>
        <v>0</v>
      </c>
      <c r="AD8" s="142">
        <f>SUMIFS(главная!AY:AY,главная!$N:$N,$B8)</f>
        <v>0</v>
      </c>
      <c r="AE8" s="142">
        <f>SUMIFS(главная!AZ:AZ,главная!$N:$N,$B8)</f>
        <v>0</v>
      </c>
      <c r="AF8" s="142">
        <f>SUMIFS(главная!BA:BA,главная!$N:$N,$B8)</f>
        <v>0</v>
      </c>
      <c r="AG8" s="142">
        <f>SUMIFS(главная!BB:BB,главная!$N:$N,$B8)</f>
        <v>0</v>
      </c>
      <c r="AH8" s="142">
        <f>SUMIFS(главная!BC:BC,главная!$N:$N,$B8)</f>
        <v>0</v>
      </c>
      <c r="AI8" s="142">
        <f>SUMIFS(главная!BD:BD,главная!$N:$N,$B8)</f>
        <v>0</v>
      </c>
      <c r="AJ8" s="89"/>
      <c r="AK8" s="97"/>
    </row>
    <row r="9" spans="1:37" s="190" customFormat="1" ht="13.8" x14ac:dyDescent="0.3">
      <c r="A9" s="184"/>
      <c r="B9" s="185" t="str">
        <f>главная!$H$18</f>
        <v>Дефолты по телу займов / фондирование</v>
      </c>
      <c r="C9" s="184"/>
      <c r="D9" s="186">
        <f t="shared" si="0"/>
        <v>0</v>
      </c>
      <c r="E9" s="187"/>
      <c r="F9" s="188">
        <f>SUMIFS(главная!AA:AA,главная!$H:$H,$B9,главная!$N:$N,"итого")</f>
        <v>0</v>
      </c>
      <c r="G9" s="188">
        <f>SUMIFS(главная!AB:AB,главная!$H:$H,$B9,главная!$N:$N,"итого")</f>
        <v>0</v>
      </c>
      <c r="H9" s="188">
        <f>SUMIFS(главная!AC:AC,главная!$H:$H,$B9,главная!$N:$N,"итого")</f>
        <v>0</v>
      </c>
      <c r="I9" s="188">
        <f>SUMIFS(главная!AD:AD,главная!$H:$H,$B9,главная!$N:$N,"итого")</f>
        <v>0</v>
      </c>
      <c r="J9" s="188">
        <f>SUMIFS(главная!AE:AE,главная!$H:$H,$B9,главная!$N:$N,"итого")</f>
        <v>0</v>
      </c>
      <c r="K9" s="188">
        <f>SUMIFS(главная!AF:AF,главная!$H:$H,$B9,главная!$N:$N,"итого")</f>
        <v>0</v>
      </c>
      <c r="L9" s="188">
        <f>SUMIFS(главная!AG:AG,главная!$H:$H,$B9,главная!$N:$N,"итого")</f>
        <v>0</v>
      </c>
      <c r="M9" s="188">
        <f>SUMIFS(главная!AH:AH,главная!$H:$H,$B9,главная!$N:$N,"итого")</f>
        <v>0</v>
      </c>
      <c r="N9" s="188">
        <f>SUMIFS(главная!AI:AI,главная!$H:$H,$B9,главная!$N:$N,"итого")</f>
        <v>0</v>
      </c>
      <c r="O9" s="188">
        <f>SUMIFS(главная!AJ:AJ,главная!$H:$H,$B9,главная!$N:$N,"итого")</f>
        <v>0</v>
      </c>
      <c r="P9" s="188">
        <f>SUMIFS(главная!AK:AK,главная!$H:$H,$B9,главная!$N:$N,"итого")</f>
        <v>0</v>
      </c>
      <c r="Q9" s="188">
        <f>SUMIFS(главная!AL:AL,главная!$H:$H,$B9,главная!$N:$N,"итого")</f>
        <v>0</v>
      </c>
      <c r="R9" s="188">
        <f>SUMIFS(главная!AM:AM,главная!$H:$H,$B9,главная!$N:$N,"итого")</f>
        <v>0</v>
      </c>
      <c r="S9" s="188">
        <f>SUMIFS(главная!AN:AN,главная!$H:$H,$B9,главная!$N:$N,"итого")</f>
        <v>0</v>
      </c>
      <c r="T9" s="188">
        <f>SUMIFS(главная!AO:AO,главная!$H:$H,$B9,главная!$N:$N,"итого")</f>
        <v>0</v>
      </c>
      <c r="U9" s="188">
        <f>SUMIFS(главная!AP:AP,главная!$H:$H,$B9,главная!$N:$N,"итого")</f>
        <v>0</v>
      </c>
      <c r="V9" s="188">
        <f>SUMIFS(главная!AQ:AQ,главная!$H:$H,$B9,главная!$N:$N,"итого")</f>
        <v>0</v>
      </c>
      <c r="W9" s="188">
        <f>SUMIFS(главная!AR:AR,главная!$H:$H,$B9,главная!$N:$N,"итого")</f>
        <v>0</v>
      </c>
      <c r="X9" s="188">
        <f>SUMIFS(главная!AS:AS,главная!$H:$H,$B9,главная!$N:$N,"итого")</f>
        <v>0</v>
      </c>
      <c r="Y9" s="188">
        <f>SUMIFS(главная!AT:AT,главная!$H:$H,$B9,главная!$N:$N,"итого")</f>
        <v>0</v>
      </c>
      <c r="Z9" s="188">
        <f>SUMIFS(главная!AU:AU,главная!$H:$H,$B9,главная!$N:$N,"итого")</f>
        <v>0</v>
      </c>
      <c r="AA9" s="188">
        <f>SUMIFS(главная!AV:AV,главная!$H:$H,$B9,главная!$N:$N,"итого")</f>
        <v>0</v>
      </c>
      <c r="AB9" s="188">
        <f>SUMIFS(главная!AW:AW,главная!$H:$H,$B9,главная!$N:$N,"итого")</f>
        <v>0</v>
      </c>
      <c r="AC9" s="188">
        <f>SUMIFS(главная!AX:AX,главная!$H:$H,$B9,главная!$N:$N,"итого")</f>
        <v>0</v>
      </c>
      <c r="AD9" s="188">
        <f>SUMIFS(главная!AY:AY,главная!$H:$H,$B9,главная!$N:$N,"итого")</f>
        <v>0</v>
      </c>
      <c r="AE9" s="188">
        <f>SUMIFS(главная!AZ:AZ,главная!$H:$H,$B9,главная!$N:$N,"итого")</f>
        <v>0</v>
      </c>
      <c r="AF9" s="188">
        <f>SUMIFS(главная!BA:BA,главная!$H:$H,$B9,главная!$N:$N,"итого")</f>
        <v>0</v>
      </c>
      <c r="AG9" s="188">
        <f>SUMIFS(главная!BB:BB,главная!$H:$H,$B9,главная!$N:$N,"итого")</f>
        <v>0</v>
      </c>
      <c r="AH9" s="188">
        <f>SUMIFS(главная!BC:BC,главная!$H:$H,$B9,главная!$N:$N,"итого")</f>
        <v>0</v>
      </c>
      <c r="AI9" s="188">
        <f>SUMIFS(главная!BD:BD,главная!$H:$H,$B9,главная!$N:$N,"итого")</f>
        <v>0</v>
      </c>
      <c r="AJ9" s="184"/>
      <c r="AK9" s="189"/>
    </row>
    <row r="10" spans="1:37" s="190" customFormat="1" ht="13.8" x14ac:dyDescent="0.3">
      <c r="A10" s="184"/>
      <c r="B10" s="185" t="str">
        <f>главная!$H$19</f>
        <v>Дефолты по %% / фондирование</v>
      </c>
      <c r="C10" s="184"/>
      <c r="D10" s="186">
        <f t="shared" si="0"/>
        <v>0</v>
      </c>
      <c r="E10" s="187"/>
      <c r="F10" s="188">
        <f>SUMIFS(главная!AA:AA,главная!$H:$H,$B10,главная!$N:$N,"итого")</f>
        <v>0</v>
      </c>
      <c r="G10" s="188">
        <f>SUMIFS(главная!AB:AB,главная!$H:$H,$B10,главная!$N:$N,"итого")</f>
        <v>0</v>
      </c>
      <c r="H10" s="188">
        <f>SUMIFS(главная!AC:AC,главная!$H:$H,$B10,главная!$N:$N,"итого")</f>
        <v>0</v>
      </c>
      <c r="I10" s="188">
        <f>SUMIFS(главная!AD:AD,главная!$H:$H,$B10,главная!$N:$N,"итого")</f>
        <v>0</v>
      </c>
      <c r="J10" s="188">
        <f>SUMIFS(главная!AE:AE,главная!$H:$H,$B10,главная!$N:$N,"итого")</f>
        <v>0</v>
      </c>
      <c r="K10" s="188">
        <f>SUMIFS(главная!AF:AF,главная!$H:$H,$B10,главная!$N:$N,"итого")</f>
        <v>0</v>
      </c>
      <c r="L10" s="188">
        <f>SUMIFS(главная!AG:AG,главная!$H:$H,$B10,главная!$N:$N,"итого")</f>
        <v>0</v>
      </c>
      <c r="M10" s="188">
        <f>SUMIFS(главная!AH:AH,главная!$H:$H,$B10,главная!$N:$N,"итого")</f>
        <v>0</v>
      </c>
      <c r="N10" s="188">
        <f>SUMIFS(главная!AI:AI,главная!$H:$H,$B10,главная!$N:$N,"итого")</f>
        <v>0</v>
      </c>
      <c r="O10" s="188">
        <f>SUMIFS(главная!AJ:AJ,главная!$H:$H,$B10,главная!$N:$N,"итого")</f>
        <v>0</v>
      </c>
      <c r="P10" s="188">
        <f>SUMIFS(главная!AK:AK,главная!$H:$H,$B10,главная!$N:$N,"итого")</f>
        <v>0</v>
      </c>
      <c r="Q10" s="188">
        <f>SUMIFS(главная!AL:AL,главная!$H:$H,$B10,главная!$N:$N,"итого")</f>
        <v>0</v>
      </c>
      <c r="R10" s="188">
        <f>SUMIFS(главная!AM:AM,главная!$H:$H,$B10,главная!$N:$N,"итого")</f>
        <v>0</v>
      </c>
      <c r="S10" s="188">
        <f>SUMIFS(главная!AN:AN,главная!$H:$H,$B10,главная!$N:$N,"итого")</f>
        <v>0</v>
      </c>
      <c r="T10" s="188">
        <f>SUMIFS(главная!AO:AO,главная!$H:$H,$B10,главная!$N:$N,"итого")</f>
        <v>0</v>
      </c>
      <c r="U10" s="188">
        <f>SUMIFS(главная!AP:AP,главная!$H:$H,$B10,главная!$N:$N,"итого")</f>
        <v>0</v>
      </c>
      <c r="V10" s="188">
        <f>SUMIFS(главная!AQ:AQ,главная!$H:$H,$B10,главная!$N:$N,"итого")</f>
        <v>0</v>
      </c>
      <c r="W10" s="188">
        <f>SUMIFS(главная!AR:AR,главная!$H:$H,$B10,главная!$N:$N,"итого")</f>
        <v>0</v>
      </c>
      <c r="X10" s="188">
        <f>SUMIFS(главная!AS:AS,главная!$H:$H,$B10,главная!$N:$N,"итого")</f>
        <v>0</v>
      </c>
      <c r="Y10" s="188">
        <f>SUMIFS(главная!AT:AT,главная!$H:$H,$B10,главная!$N:$N,"итого")</f>
        <v>0</v>
      </c>
      <c r="Z10" s="188">
        <f>SUMIFS(главная!AU:AU,главная!$H:$H,$B10,главная!$N:$N,"итого")</f>
        <v>0</v>
      </c>
      <c r="AA10" s="188">
        <f>SUMIFS(главная!AV:AV,главная!$H:$H,$B10,главная!$N:$N,"итого")</f>
        <v>0</v>
      </c>
      <c r="AB10" s="188">
        <f>SUMIFS(главная!AW:AW,главная!$H:$H,$B10,главная!$N:$N,"итого")</f>
        <v>0</v>
      </c>
      <c r="AC10" s="188">
        <f>SUMIFS(главная!AX:AX,главная!$H:$H,$B10,главная!$N:$N,"итого")</f>
        <v>0</v>
      </c>
      <c r="AD10" s="188">
        <f>SUMIFS(главная!AY:AY,главная!$H:$H,$B10,главная!$N:$N,"итого")</f>
        <v>0</v>
      </c>
      <c r="AE10" s="188">
        <f>SUMIFS(главная!AZ:AZ,главная!$H:$H,$B10,главная!$N:$N,"итого")</f>
        <v>0</v>
      </c>
      <c r="AF10" s="188">
        <f>SUMIFS(главная!BA:BA,главная!$H:$H,$B10,главная!$N:$N,"итого")</f>
        <v>0</v>
      </c>
      <c r="AG10" s="188">
        <f>SUMIFS(главная!BB:BB,главная!$H:$H,$B10,главная!$N:$N,"итого")</f>
        <v>0</v>
      </c>
      <c r="AH10" s="188">
        <f>SUMIFS(главная!BC:BC,главная!$H:$H,$B10,главная!$N:$N,"итого")</f>
        <v>0</v>
      </c>
      <c r="AI10" s="188">
        <f>SUMIFS(главная!BD:BD,главная!$H:$H,$B10,главная!$N:$N,"итого")</f>
        <v>0</v>
      </c>
      <c r="AJ10" s="184"/>
      <c r="AK10" s="189"/>
    </row>
    <row r="11" spans="1:37" s="68" customFormat="1" x14ac:dyDescent="0.3">
      <c r="A11" s="77"/>
      <c r="B11" s="191" t="s">
        <v>124</v>
      </c>
      <c r="C11" s="77"/>
      <c r="D11" s="172">
        <f>SUM($E11:$AJ11)</f>
        <v>0</v>
      </c>
      <c r="E11" s="76"/>
      <c r="F11" s="140">
        <f>F3-F9-F10</f>
        <v>0</v>
      </c>
      <c r="G11" s="140">
        <f t="shared" ref="G11:AI11" si="1">G3-G9-G10</f>
        <v>0</v>
      </c>
      <c r="H11" s="140">
        <f t="shared" si="1"/>
        <v>0</v>
      </c>
      <c r="I11" s="140">
        <f t="shared" si="1"/>
        <v>0</v>
      </c>
      <c r="J11" s="140">
        <f t="shared" si="1"/>
        <v>0</v>
      </c>
      <c r="K11" s="140">
        <f t="shared" si="1"/>
        <v>0</v>
      </c>
      <c r="L11" s="140">
        <f t="shared" si="1"/>
        <v>0</v>
      </c>
      <c r="M11" s="140">
        <f t="shared" si="1"/>
        <v>0</v>
      </c>
      <c r="N11" s="140">
        <f t="shared" si="1"/>
        <v>0</v>
      </c>
      <c r="O11" s="140">
        <f t="shared" si="1"/>
        <v>0</v>
      </c>
      <c r="P11" s="140">
        <f t="shared" si="1"/>
        <v>0</v>
      </c>
      <c r="Q11" s="140">
        <f t="shared" si="1"/>
        <v>0</v>
      </c>
      <c r="R11" s="140">
        <f t="shared" si="1"/>
        <v>0</v>
      </c>
      <c r="S11" s="140">
        <f t="shared" si="1"/>
        <v>0</v>
      </c>
      <c r="T11" s="140">
        <f t="shared" si="1"/>
        <v>0</v>
      </c>
      <c r="U11" s="140">
        <f t="shared" si="1"/>
        <v>0</v>
      </c>
      <c r="V11" s="140">
        <f t="shared" si="1"/>
        <v>0</v>
      </c>
      <c r="W11" s="140">
        <f t="shared" si="1"/>
        <v>0</v>
      </c>
      <c r="X11" s="140">
        <f t="shared" si="1"/>
        <v>0</v>
      </c>
      <c r="Y11" s="140">
        <f t="shared" si="1"/>
        <v>0</v>
      </c>
      <c r="Z11" s="140">
        <f t="shared" si="1"/>
        <v>0</v>
      </c>
      <c r="AA11" s="140">
        <f t="shared" si="1"/>
        <v>0</v>
      </c>
      <c r="AB11" s="140">
        <f t="shared" si="1"/>
        <v>0</v>
      </c>
      <c r="AC11" s="140">
        <f t="shared" si="1"/>
        <v>0</v>
      </c>
      <c r="AD11" s="140">
        <f t="shared" si="1"/>
        <v>0</v>
      </c>
      <c r="AE11" s="140">
        <f t="shared" si="1"/>
        <v>0</v>
      </c>
      <c r="AF11" s="140">
        <f t="shared" si="1"/>
        <v>0</v>
      </c>
      <c r="AG11" s="140">
        <f t="shared" si="1"/>
        <v>0</v>
      </c>
      <c r="AH11" s="140">
        <f t="shared" si="1"/>
        <v>0</v>
      </c>
      <c r="AI11" s="140">
        <f t="shared" si="1"/>
        <v>0</v>
      </c>
      <c r="AJ11" s="77"/>
      <c r="AK11" s="97"/>
    </row>
    <row r="12" spans="1:37" s="68" customFormat="1" x14ac:dyDescent="0.3">
      <c r="A12" s="77"/>
      <c r="B12" s="78" t="str">
        <f>главная!$H$176</f>
        <v>Переменные расходы (РКО)</v>
      </c>
      <c r="C12" s="77"/>
      <c r="D12" s="175">
        <f t="shared" si="0"/>
        <v>0</v>
      </c>
      <c r="E12" s="76"/>
      <c r="F12" s="143">
        <f>SUMIFS(главная!AA:AA,главная!$H:$H,$B12,главная!$N:$N,"итого")</f>
        <v>0</v>
      </c>
      <c r="G12" s="143">
        <f>SUMIFS(главная!AB:AB,главная!$H:$H,$B12,главная!$N:$N,"итого")</f>
        <v>0</v>
      </c>
      <c r="H12" s="143">
        <f>SUMIFS(главная!AC:AC,главная!$H:$H,$B12,главная!$N:$N,"итого")</f>
        <v>0</v>
      </c>
      <c r="I12" s="143">
        <f>SUMIFS(главная!AD:AD,главная!$H:$H,$B12,главная!$N:$N,"итого")</f>
        <v>0</v>
      </c>
      <c r="J12" s="143">
        <f>SUMIFS(главная!AE:AE,главная!$H:$H,$B12,главная!$N:$N,"итого")</f>
        <v>0</v>
      </c>
      <c r="K12" s="143">
        <f>SUMIFS(главная!AF:AF,главная!$H:$H,$B12,главная!$N:$N,"итого")</f>
        <v>0</v>
      </c>
      <c r="L12" s="143">
        <f>SUMIFS(главная!AG:AG,главная!$H:$H,$B12,главная!$N:$N,"итого")</f>
        <v>0</v>
      </c>
      <c r="M12" s="143">
        <f>SUMIFS(главная!AH:AH,главная!$H:$H,$B12,главная!$N:$N,"итого")</f>
        <v>0</v>
      </c>
      <c r="N12" s="143">
        <f>SUMIFS(главная!AI:AI,главная!$H:$H,$B12,главная!$N:$N,"итого")</f>
        <v>0</v>
      </c>
      <c r="O12" s="143">
        <f>SUMIFS(главная!AJ:AJ,главная!$H:$H,$B12,главная!$N:$N,"итого")</f>
        <v>0</v>
      </c>
      <c r="P12" s="143">
        <f>SUMIFS(главная!AK:AK,главная!$H:$H,$B12,главная!$N:$N,"итого")</f>
        <v>0</v>
      </c>
      <c r="Q12" s="143">
        <f>SUMIFS(главная!AL:AL,главная!$H:$H,$B12,главная!$N:$N,"итого")</f>
        <v>0</v>
      </c>
      <c r="R12" s="143">
        <f>SUMIFS(главная!AM:AM,главная!$H:$H,$B12,главная!$N:$N,"итого")</f>
        <v>0</v>
      </c>
      <c r="S12" s="143">
        <f>SUMIFS(главная!AN:AN,главная!$H:$H,$B12,главная!$N:$N,"итого")</f>
        <v>0</v>
      </c>
      <c r="T12" s="143">
        <f>SUMIFS(главная!AO:AO,главная!$H:$H,$B12,главная!$N:$N,"итого")</f>
        <v>0</v>
      </c>
      <c r="U12" s="143">
        <f>SUMIFS(главная!AP:AP,главная!$H:$H,$B12,главная!$N:$N,"итого")</f>
        <v>0</v>
      </c>
      <c r="V12" s="143">
        <f>SUMIFS(главная!AQ:AQ,главная!$H:$H,$B12,главная!$N:$N,"итого")</f>
        <v>0</v>
      </c>
      <c r="W12" s="143">
        <f>SUMIFS(главная!AR:AR,главная!$H:$H,$B12,главная!$N:$N,"итого")</f>
        <v>0</v>
      </c>
      <c r="X12" s="143">
        <f>SUMIFS(главная!AS:AS,главная!$H:$H,$B12,главная!$N:$N,"итого")</f>
        <v>0</v>
      </c>
      <c r="Y12" s="143">
        <f>SUMIFS(главная!AT:AT,главная!$H:$H,$B12,главная!$N:$N,"итого")</f>
        <v>0</v>
      </c>
      <c r="Z12" s="143">
        <f>SUMIFS(главная!AU:AU,главная!$H:$H,$B12,главная!$N:$N,"итого")</f>
        <v>0</v>
      </c>
      <c r="AA12" s="143">
        <f>SUMIFS(главная!AV:AV,главная!$H:$H,$B12,главная!$N:$N,"итого")</f>
        <v>0</v>
      </c>
      <c r="AB12" s="143">
        <f>SUMIFS(главная!AW:AW,главная!$H:$H,$B12,главная!$N:$N,"итого")</f>
        <v>0</v>
      </c>
      <c r="AC12" s="143">
        <f>SUMIFS(главная!AX:AX,главная!$H:$H,$B12,главная!$N:$N,"итого")</f>
        <v>0</v>
      </c>
      <c r="AD12" s="143">
        <f>SUMIFS(главная!AY:AY,главная!$H:$H,$B12,главная!$N:$N,"итого")</f>
        <v>0</v>
      </c>
      <c r="AE12" s="143">
        <f>SUMIFS(главная!AZ:AZ,главная!$H:$H,$B12,главная!$N:$N,"итого")</f>
        <v>0</v>
      </c>
      <c r="AF12" s="143">
        <f>SUMIFS(главная!BA:BA,главная!$H:$H,$B12,главная!$N:$N,"итого")</f>
        <v>0</v>
      </c>
      <c r="AG12" s="143">
        <f>SUMIFS(главная!BB:BB,главная!$H:$H,$B12,главная!$N:$N,"итого")</f>
        <v>0</v>
      </c>
      <c r="AH12" s="143">
        <f>SUMIFS(главная!BC:BC,главная!$H:$H,$B12,главная!$N:$N,"итого")</f>
        <v>0</v>
      </c>
      <c r="AI12" s="143">
        <f>SUMIFS(главная!BD:BD,главная!$H:$H,$B12,главная!$N:$N,"итого")</f>
        <v>0</v>
      </c>
      <c r="AJ12" s="77"/>
      <c r="AK12" s="97"/>
    </row>
    <row r="13" spans="1:37" s="68" customFormat="1" x14ac:dyDescent="0.3">
      <c r="A13" s="77"/>
      <c r="B13" s="79" t="str">
        <f>главная!$H$209</f>
        <v>Маржинальная прибыль</v>
      </c>
      <c r="C13" s="77"/>
      <c r="D13" s="176">
        <f t="shared" si="0"/>
        <v>0</v>
      </c>
      <c r="E13" s="76"/>
      <c r="F13" s="144">
        <f>F11-F12</f>
        <v>0</v>
      </c>
      <c r="G13" s="144">
        <f t="shared" ref="G13:AI13" si="2">G11-G12</f>
        <v>0</v>
      </c>
      <c r="H13" s="144">
        <f t="shared" si="2"/>
        <v>0</v>
      </c>
      <c r="I13" s="144">
        <f t="shared" si="2"/>
        <v>0</v>
      </c>
      <c r="J13" s="144">
        <f t="shared" si="2"/>
        <v>0</v>
      </c>
      <c r="K13" s="144">
        <f t="shared" si="2"/>
        <v>0</v>
      </c>
      <c r="L13" s="144">
        <f t="shared" si="2"/>
        <v>0</v>
      </c>
      <c r="M13" s="144">
        <f t="shared" si="2"/>
        <v>0</v>
      </c>
      <c r="N13" s="144">
        <f t="shared" si="2"/>
        <v>0</v>
      </c>
      <c r="O13" s="144">
        <f t="shared" si="2"/>
        <v>0</v>
      </c>
      <c r="P13" s="144">
        <f t="shared" si="2"/>
        <v>0</v>
      </c>
      <c r="Q13" s="144">
        <f t="shared" si="2"/>
        <v>0</v>
      </c>
      <c r="R13" s="144">
        <f t="shared" si="2"/>
        <v>0</v>
      </c>
      <c r="S13" s="144">
        <f t="shared" si="2"/>
        <v>0</v>
      </c>
      <c r="T13" s="144">
        <f t="shared" si="2"/>
        <v>0</v>
      </c>
      <c r="U13" s="144">
        <f t="shared" si="2"/>
        <v>0</v>
      </c>
      <c r="V13" s="144">
        <f t="shared" si="2"/>
        <v>0</v>
      </c>
      <c r="W13" s="144">
        <f t="shared" si="2"/>
        <v>0</v>
      </c>
      <c r="X13" s="144">
        <f t="shared" si="2"/>
        <v>0</v>
      </c>
      <c r="Y13" s="144">
        <f t="shared" si="2"/>
        <v>0</v>
      </c>
      <c r="Z13" s="144">
        <f t="shared" si="2"/>
        <v>0</v>
      </c>
      <c r="AA13" s="144">
        <f t="shared" si="2"/>
        <v>0</v>
      </c>
      <c r="AB13" s="144">
        <f t="shared" si="2"/>
        <v>0</v>
      </c>
      <c r="AC13" s="144">
        <f t="shared" si="2"/>
        <v>0</v>
      </c>
      <c r="AD13" s="144">
        <f t="shared" si="2"/>
        <v>0</v>
      </c>
      <c r="AE13" s="144">
        <f t="shared" si="2"/>
        <v>0</v>
      </c>
      <c r="AF13" s="144">
        <f t="shared" si="2"/>
        <v>0</v>
      </c>
      <c r="AG13" s="144">
        <f t="shared" si="2"/>
        <v>0</v>
      </c>
      <c r="AH13" s="144">
        <f t="shared" si="2"/>
        <v>0</v>
      </c>
      <c r="AI13" s="144">
        <f t="shared" si="2"/>
        <v>0</v>
      </c>
      <c r="AJ13" s="77"/>
      <c r="AK13" s="97"/>
    </row>
    <row r="14" spans="1:37" s="68" customFormat="1" x14ac:dyDescent="0.3">
      <c r="A14" s="77"/>
      <c r="B14" s="86" t="str">
        <f>главная!$H$213</f>
        <v>Постоянные расходы</v>
      </c>
      <c r="C14" s="77"/>
      <c r="D14" s="177">
        <f t="shared" si="0"/>
        <v>0</v>
      </c>
      <c r="E14" s="76"/>
      <c r="F14" s="145">
        <f>SUMIFS(главная!AA:AA,главная!$H:$H,$B14,главная!$N:$N,"итого")</f>
        <v>0</v>
      </c>
      <c r="G14" s="145">
        <f>SUMIFS(главная!AB:AB,главная!$H:$H,$B14,главная!$N:$N,"итого")</f>
        <v>0</v>
      </c>
      <c r="H14" s="145">
        <f>SUMIFS(главная!AC:AC,главная!$H:$H,$B14,главная!$N:$N,"итого")</f>
        <v>0</v>
      </c>
      <c r="I14" s="145">
        <f>SUMIFS(главная!AD:AD,главная!$H:$H,$B14,главная!$N:$N,"итого")</f>
        <v>0</v>
      </c>
      <c r="J14" s="145">
        <f>SUMIFS(главная!AE:AE,главная!$H:$H,$B14,главная!$N:$N,"итого")</f>
        <v>0</v>
      </c>
      <c r="K14" s="145">
        <f>SUMIFS(главная!AF:AF,главная!$H:$H,$B14,главная!$N:$N,"итого")</f>
        <v>0</v>
      </c>
      <c r="L14" s="145">
        <f>SUMIFS(главная!AG:AG,главная!$H:$H,$B14,главная!$N:$N,"итого")</f>
        <v>0</v>
      </c>
      <c r="M14" s="145">
        <f>SUMIFS(главная!AH:AH,главная!$H:$H,$B14,главная!$N:$N,"итого")</f>
        <v>0</v>
      </c>
      <c r="N14" s="145">
        <f>SUMIFS(главная!AI:AI,главная!$H:$H,$B14,главная!$N:$N,"итого")</f>
        <v>0</v>
      </c>
      <c r="O14" s="145">
        <f>SUMIFS(главная!AJ:AJ,главная!$H:$H,$B14,главная!$N:$N,"итого")</f>
        <v>0</v>
      </c>
      <c r="P14" s="145">
        <f>SUMIFS(главная!AK:AK,главная!$H:$H,$B14,главная!$N:$N,"итого")</f>
        <v>0</v>
      </c>
      <c r="Q14" s="145">
        <f>SUMIFS(главная!AL:AL,главная!$H:$H,$B14,главная!$N:$N,"итого")</f>
        <v>0</v>
      </c>
      <c r="R14" s="145">
        <f>SUMIFS(главная!AM:AM,главная!$H:$H,$B14,главная!$N:$N,"итого")</f>
        <v>0</v>
      </c>
      <c r="S14" s="145">
        <f>SUMIFS(главная!AN:AN,главная!$H:$H,$B14,главная!$N:$N,"итого")</f>
        <v>0</v>
      </c>
      <c r="T14" s="145">
        <f>SUMIFS(главная!AO:AO,главная!$H:$H,$B14,главная!$N:$N,"итого")</f>
        <v>0</v>
      </c>
      <c r="U14" s="145">
        <f>SUMIFS(главная!AP:AP,главная!$H:$H,$B14,главная!$N:$N,"итого")</f>
        <v>0</v>
      </c>
      <c r="V14" s="145">
        <f>SUMIFS(главная!AQ:AQ,главная!$H:$H,$B14,главная!$N:$N,"итого")</f>
        <v>0</v>
      </c>
      <c r="W14" s="145">
        <f>SUMIFS(главная!AR:AR,главная!$H:$H,$B14,главная!$N:$N,"итого")</f>
        <v>0</v>
      </c>
      <c r="X14" s="145">
        <f>SUMIFS(главная!AS:AS,главная!$H:$H,$B14,главная!$N:$N,"итого")</f>
        <v>0</v>
      </c>
      <c r="Y14" s="145">
        <f>SUMIFS(главная!AT:AT,главная!$H:$H,$B14,главная!$N:$N,"итого")</f>
        <v>0</v>
      </c>
      <c r="Z14" s="145">
        <f>SUMIFS(главная!AU:AU,главная!$H:$H,$B14,главная!$N:$N,"итого")</f>
        <v>0</v>
      </c>
      <c r="AA14" s="145">
        <f>SUMIFS(главная!AV:AV,главная!$H:$H,$B14,главная!$N:$N,"итого")</f>
        <v>0</v>
      </c>
      <c r="AB14" s="145">
        <f>SUMIFS(главная!AW:AW,главная!$H:$H,$B14,главная!$N:$N,"итого")</f>
        <v>0</v>
      </c>
      <c r="AC14" s="145">
        <f>SUMIFS(главная!AX:AX,главная!$H:$H,$B14,главная!$N:$N,"итого")</f>
        <v>0</v>
      </c>
      <c r="AD14" s="145">
        <f>SUMIFS(главная!AY:AY,главная!$H:$H,$B14,главная!$N:$N,"итого")</f>
        <v>0</v>
      </c>
      <c r="AE14" s="145">
        <f>SUMIFS(главная!AZ:AZ,главная!$H:$H,$B14,главная!$N:$N,"итого")</f>
        <v>0</v>
      </c>
      <c r="AF14" s="145">
        <f>SUMIFS(главная!BA:BA,главная!$H:$H,$B14,главная!$N:$N,"итого")</f>
        <v>0</v>
      </c>
      <c r="AG14" s="145">
        <f>SUMIFS(главная!BB:BB,главная!$H:$H,$B14,главная!$N:$N,"итого")</f>
        <v>0</v>
      </c>
      <c r="AH14" s="145">
        <f>SUMIFS(главная!BC:BC,главная!$H:$H,$B14,главная!$N:$N,"итого")</f>
        <v>0</v>
      </c>
      <c r="AI14" s="145">
        <f>SUMIFS(главная!BD:BD,главная!$H:$H,$B14,главная!$N:$N,"итого")</f>
        <v>0</v>
      </c>
      <c r="AJ14" s="77"/>
      <c r="AK14" s="97"/>
    </row>
    <row r="15" spans="1:37" s="85" customFormat="1" ht="12" customHeight="1" x14ac:dyDescent="0.3">
      <c r="A15" s="83"/>
      <c r="B15" s="84" t="s">
        <v>62</v>
      </c>
      <c r="C15" s="77"/>
      <c r="D15" s="173"/>
      <c r="E15" s="76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83"/>
      <c r="AK15" s="98">
        <f>SUM(F14:AI14)-SUM(F15:AI20)</f>
        <v>0</v>
      </c>
    </row>
    <row r="16" spans="1:37" s="91" customFormat="1" x14ac:dyDescent="0.3">
      <c r="A16" s="89"/>
      <c r="B16" s="92" t="str">
        <f>главная!$N$230</f>
        <v>ФОТ+соцсборы</v>
      </c>
      <c r="C16" s="77"/>
      <c r="D16" s="178">
        <f t="shared" ref="D16:D20" si="3">SUM($E16:$AJ16)</f>
        <v>0</v>
      </c>
      <c r="E16" s="76"/>
      <c r="F16" s="146">
        <f>SUMIFS(главная!AA:AA,главная!$N:$N,$B16)</f>
        <v>0</v>
      </c>
      <c r="G16" s="146">
        <f>SUMIFS(главная!AB:AB,главная!$N:$N,$B16)</f>
        <v>0</v>
      </c>
      <c r="H16" s="146">
        <f>SUMIFS(главная!AC:AC,главная!$N:$N,$B16)</f>
        <v>0</v>
      </c>
      <c r="I16" s="146">
        <f>SUMIFS(главная!AD:AD,главная!$N:$N,$B16)</f>
        <v>0</v>
      </c>
      <c r="J16" s="146">
        <f>SUMIFS(главная!AE:AE,главная!$N:$N,$B16)</f>
        <v>0</v>
      </c>
      <c r="K16" s="146">
        <f>SUMIFS(главная!AF:AF,главная!$N:$N,$B16)</f>
        <v>0</v>
      </c>
      <c r="L16" s="146">
        <f>SUMIFS(главная!AG:AG,главная!$N:$N,$B16)</f>
        <v>0</v>
      </c>
      <c r="M16" s="146">
        <f>SUMIFS(главная!AH:AH,главная!$N:$N,$B16)</f>
        <v>0</v>
      </c>
      <c r="N16" s="146">
        <f>SUMIFS(главная!AI:AI,главная!$N:$N,$B16)</f>
        <v>0</v>
      </c>
      <c r="O16" s="146">
        <f>SUMIFS(главная!AJ:AJ,главная!$N:$N,$B16)</f>
        <v>0</v>
      </c>
      <c r="P16" s="146">
        <f>SUMIFS(главная!AK:AK,главная!$N:$N,$B16)</f>
        <v>0</v>
      </c>
      <c r="Q16" s="146">
        <f>SUMIFS(главная!AL:AL,главная!$N:$N,$B16)</f>
        <v>0</v>
      </c>
      <c r="R16" s="146">
        <f>SUMIFS(главная!AM:AM,главная!$N:$N,$B16)</f>
        <v>0</v>
      </c>
      <c r="S16" s="146">
        <f>SUMIFS(главная!AN:AN,главная!$N:$N,$B16)</f>
        <v>0</v>
      </c>
      <c r="T16" s="146">
        <f>SUMIFS(главная!AO:AO,главная!$N:$N,$B16)</f>
        <v>0</v>
      </c>
      <c r="U16" s="146">
        <f>SUMIFS(главная!AP:AP,главная!$N:$N,$B16)</f>
        <v>0</v>
      </c>
      <c r="V16" s="146">
        <f>SUMIFS(главная!AQ:AQ,главная!$N:$N,$B16)</f>
        <v>0</v>
      </c>
      <c r="W16" s="146">
        <f>SUMIFS(главная!AR:AR,главная!$N:$N,$B16)</f>
        <v>0</v>
      </c>
      <c r="X16" s="146">
        <f>SUMIFS(главная!AS:AS,главная!$N:$N,$B16)</f>
        <v>0</v>
      </c>
      <c r="Y16" s="146">
        <f>SUMIFS(главная!AT:AT,главная!$N:$N,$B16)</f>
        <v>0</v>
      </c>
      <c r="Z16" s="146">
        <f>SUMIFS(главная!AU:AU,главная!$N:$N,$B16)</f>
        <v>0</v>
      </c>
      <c r="AA16" s="146">
        <f>SUMIFS(главная!AV:AV,главная!$N:$N,$B16)</f>
        <v>0</v>
      </c>
      <c r="AB16" s="146">
        <f>SUMIFS(главная!AW:AW,главная!$N:$N,$B16)</f>
        <v>0</v>
      </c>
      <c r="AC16" s="146">
        <f>SUMIFS(главная!AX:AX,главная!$N:$N,$B16)</f>
        <v>0</v>
      </c>
      <c r="AD16" s="146">
        <f>SUMIFS(главная!AY:AY,главная!$N:$N,$B16)</f>
        <v>0</v>
      </c>
      <c r="AE16" s="146">
        <f>SUMIFS(главная!AZ:AZ,главная!$N:$N,$B16)</f>
        <v>0</v>
      </c>
      <c r="AF16" s="146">
        <f>SUMIFS(главная!BA:BA,главная!$N:$N,$B16)</f>
        <v>0</v>
      </c>
      <c r="AG16" s="146">
        <f>SUMIFS(главная!BB:BB,главная!$N:$N,$B16)</f>
        <v>0</v>
      </c>
      <c r="AH16" s="146">
        <f>SUMIFS(главная!BC:BC,главная!$N:$N,$B16)</f>
        <v>0</v>
      </c>
      <c r="AI16" s="146">
        <f>SUMIFS(главная!BD:BD,главная!$N:$N,$B16)</f>
        <v>0</v>
      </c>
      <c r="AJ16" s="89"/>
      <c r="AK16" s="97"/>
    </row>
    <row r="17" spans="1:37" s="91" customFormat="1" x14ac:dyDescent="0.3">
      <c r="A17" s="89"/>
      <c r="B17" s="92" t="str">
        <f>главная!$N$264</f>
        <v>хозрасходы</v>
      </c>
      <c r="C17" s="77"/>
      <c r="D17" s="178">
        <f t="shared" si="3"/>
        <v>0</v>
      </c>
      <c r="E17" s="76"/>
      <c r="F17" s="147">
        <f>SUMIFS(главная!AA:AA,главная!$N:$N,$B17)</f>
        <v>0</v>
      </c>
      <c r="G17" s="147">
        <f>SUMIFS(главная!AB:AB,главная!$N:$N,$B17)</f>
        <v>0</v>
      </c>
      <c r="H17" s="147">
        <f>SUMIFS(главная!AC:AC,главная!$N:$N,$B17)</f>
        <v>0</v>
      </c>
      <c r="I17" s="147">
        <f>SUMIFS(главная!AD:AD,главная!$N:$N,$B17)</f>
        <v>0</v>
      </c>
      <c r="J17" s="147">
        <f>SUMIFS(главная!AE:AE,главная!$N:$N,$B17)</f>
        <v>0</v>
      </c>
      <c r="K17" s="147">
        <f>SUMIFS(главная!AF:AF,главная!$N:$N,$B17)</f>
        <v>0</v>
      </c>
      <c r="L17" s="147">
        <f>SUMIFS(главная!AG:AG,главная!$N:$N,$B17)</f>
        <v>0</v>
      </c>
      <c r="M17" s="147">
        <f>SUMIFS(главная!AH:AH,главная!$N:$N,$B17)</f>
        <v>0</v>
      </c>
      <c r="N17" s="147">
        <f>SUMIFS(главная!AI:AI,главная!$N:$N,$B17)</f>
        <v>0</v>
      </c>
      <c r="O17" s="147">
        <f>SUMIFS(главная!AJ:AJ,главная!$N:$N,$B17)</f>
        <v>0</v>
      </c>
      <c r="P17" s="147">
        <f>SUMIFS(главная!AK:AK,главная!$N:$N,$B17)</f>
        <v>0</v>
      </c>
      <c r="Q17" s="147">
        <f>SUMIFS(главная!AL:AL,главная!$N:$N,$B17)</f>
        <v>0</v>
      </c>
      <c r="R17" s="147">
        <f>SUMIFS(главная!AM:AM,главная!$N:$N,$B17)</f>
        <v>0</v>
      </c>
      <c r="S17" s="147">
        <f>SUMIFS(главная!AN:AN,главная!$N:$N,$B17)</f>
        <v>0</v>
      </c>
      <c r="T17" s="147">
        <f>SUMIFS(главная!AO:AO,главная!$N:$N,$B17)</f>
        <v>0</v>
      </c>
      <c r="U17" s="147">
        <f>SUMIFS(главная!AP:AP,главная!$N:$N,$B17)</f>
        <v>0</v>
      </c>
      <c r="V17" s="147">
        <f>SUMIFS(главная!AQ:AQ,главная!$N:$N,$B17)</f>
        <v>0</v>
      </c>
      <c r="W17" s="147">
        <f>SUMIFS(главная!AR:AR,главная!$N:$N,$B17)</f>
        <v>0</v>
      </c>
      <c r="X17" s="147">
        <f>SUMIFS(главная!AS:AS,главная!$N:$N,$B17)</f>
        <v>0</v>
      </c>
      <c r="Y17" s="147">
        <f>SUMIFS(главная!AT:AT,главная!$N:$N,$B17)</f>
        <v>0</v>
      </c>
      <c r="Z17" s="147">
        <f>SUMIFS(главная!AU:AU,главная!$N:$N,$B17)</f>
        <v>0</v>
      </c>
      <c r="AA17" s="147">
        <f>SUMIFS(главная!AV:AV,главная!$N:$N,$B17)</f>
        <v>0</v>
      </c>
      <c r="AB17" s="147">
        <f>SUMIFS(главная!AW:AW,главная!$N:$N,$B17)</f>
        <v>0</v>
      </c>
      <c r="AC17" s="147">
        <f>SUMIFS(главная!AX:AX,главная!$N:$N,$B17)</f>
        <v>0</v>
      </c>
      <c r="AD17" s="147">
        <f>SUMIFS(главная!AY:AY,главная!$N:$N,$B17)</f>
        <v>0</v>
      </c>
      <c r="AE17" s="147">
        <f>SUMIFS(главная!AZ:AZ,главная!$N:$N,$B17)</f>
        <v>0</v>
      </c>
      <c r="AF17" s="147">
        <f>SUMIFS(главная!BA:BA,главная!$N:$N,$B17)</f>
        <v>0</v>
      </c>
      <c r="AG17" s="147">
        <f>SUMIFS(главная!BB:BB,главная!$N:$N,$B17)</f>
        <v>0</v>
      </c>
      <c r="AH17" s="147">
        <f>SUMIFS(главная!BC:BC,главная!$N:$N,$B17)</f>
        <v>0</v>
      </c>
      <c r="AI17" s="147">
        <f>SUMIFS(главная!BD:BD,главная!$N:$N,$B17)</f>
        <v>0</v>
      </c>
      <c r="AJ17" s="89"/>
      <c r="AK17" s="97"/>
    </row>
    <row r="18" spans="1:37" s="91" customFormat="1" x14ac:dyDescent="0.3">
      <c r="A18" s="89"/>
      <c r="B18" s="92" t="str">
        <f>главная!$N$281</f>
        <v>Расходы на маркетинг</v>
      </c>
      <c r="C18" s="77"/>
      <c r="D18" s="178">
        <f t="shared" si="3"/>
        <v>0</v>
      </c>
      <c r="E18" s="76"/>
      <c r="F18" s="147">
        <f>SUMIFS(главная!AA:AA,главная!$N:$N,$B18)</f>
        <v>0</v>
      </c>
      <c r="G18" s="147">
        <f>SUMIFS(главная!AB:AB,главная!$N:$N,$B18)</f>
        <v>0</v>
      </c>
      <c r="H18" s="147">
        <f>SUMIFS(главная!AC:AC,главная!$N:$N,$B18)</f>
        <v>0</v>
      </c>
      <c r="I18" s="147">
        <f>SUMIFS(главная!AD:AD,главная!$N:$N,$B18)</f>
        <v>0</v>
      </c>
      <c r="J18" s="147">
        <f>SUMIFS(главная!AE:AE,главная!$N:$N,$B18)</f>
        <v>0</v>
      </c>
      <c r="K18" s="147">
        <f>SUMIFS(главная!AF:AF,главная!$N:$N,$B18)</f>
        <v>0</v>
      </c>
      <c r="L18" s="147">
        <f>SUMIFS(главная!AG:AG,главная!$N:$N,$B18)</f>
        <v>0</v>
      </c>
      <c r="M18" s="147">
        <f>SUMIFS(главная!AH:AH,главная!$N:$N,$B18)</f>
        <v>0</v>
      </c>
      <c r="N18" s="147">
        <f>SUMIFS(главная!AI:AI,главная!$N:$N,$B18)</f>
        <v>0</v>
      </c>
      <c r="O18" s="147">
        <f>SUMIFS(главная!AJ:AJ,главная!$N:$N,$B18)</f>
        <v>0</v>
      </c>
      <c r="P18" s="147">
        <f>SUMIFS(главная!AK:AK,главная!$N:$N,$B18)</f>
        <v>0</v>
      </c>
      <c r="Q18" s="147">
        <f>SUMIFS(главная!AL:AL,главная!$N:$N,$B18)</f>
        <v>0</v>
      </c>
      <c r="R18" s="147">
        <f>SUMIFS(главная!AM:AM,главная!$N:$N,$B18)</f>
        <v>0</v>
      </c>
      <c r="S18" s="147">
        <f>SUMIFS(главная!AN:AN,главная!$N:$N,$B18)</f>
        <v>0</v>
      </c>
      <c r="T18" s="147">
        <f>SUMIFS(главная!AO:AO,главная!$N:$N,$B18)</f>
        <v>0</v>
      </c>
      <c r="U18" s="147">
        <f>SUMIFS(главная!AP:AP,главная!$N:$N,$B18)</f>
        <v>0</v>
      </c>
      <c r="V18" s="147">
        <f>SUMIFS(главная!AQ:AQ,главная!$N:$N,$B18)</f>
        <v>0</v>
      </c>
      <c r="W18" s="147">
        <f>SUMIFS(главная!AR:AR,главная!$N:$N,$B18)</f>
        <v>0</v>
      </c>
      <c r="X18" s="147">
        <f>SUMIFS(главная!AS:AS,главная!$N:$N,$B18)</f>
        <v>0</v>
      </c>
      <c r="Y18" s="147">
        <f>SUMIFS(главная!AT:AT,главная!$N:$N,$B18)</f>
        <v>0</v>
      </c>
      <c r="Z18" s="147">
        <f>SUMIFS(главная!AU:AU,главная!$N:$N,$B18)</f>
        <v>0</v>
      </c>
      <c r="AA18" s="147">
        <f>SUMIFS(главная!AV:AV,главная!$N:$N,$B18)</f>
        <v>0</v>
      </c>
      <c r="AB18" s="147">
        <f>SUMIFS(главная!AW:AW,главная!$N:$N,$B18)</f>
        <v>0</v>
      </c>
      <c r="AC18" s="147">
        <f>SUMIFS(главная!AX:AX,главная!$N:$N,$B18)</f>
        <v>0</v>
      </c>
      <c r="AD18" s="147">
        <f>SUMIFS(главная!AY:AY,главная!$N:$N,$B18)</f>
        <v>0</v>
      </c>
      <c r="AE18" s="147">
        <f>SUMIFS(главная!AZ:AZ,главная!$N:$N,$B18)</f>
        <v>0</v>
      </c>
      <c r="AF18" s="147">
        <f>SUMIFS(главная!BA:BA,главная!$N:$N,$B18)</f>
        <v>0</v>
      </c>
      <c r="AG18" s="147">
        <f>SUMIFS(главная!BB:BB,главная!$N:$N,$B18)</f>
        <v>0</v>
      </c>
      <c r="AH18" s="147">
        <f>SUMIFS(главная!BC:BC,главная!$N:$N,$B18)</f>
        <v>0</v>
      </c>
      <c r="AI18" s="147">
        <f>SUMIFS(главная!BD:BD,главная!$N:$N,$B18)</f>
        <v>0</v>
      </c>
      <c r="AJ18" s="89"/>
      <c r="AK18" s="97"/>
    </row>
    <row r="19" spans="1:37" s="91" customFormat="1" x14ac:dyDescent="0.3">
      <c r="A19" s="89"/>
      <c r="B19" s="92" t="str">
        <f>главная!$N$298</f>
        <v>Расходы на аренду офиса</v>
      </c>
      <c r="C19" s="77"/>
      <c r="D19" s="178">
        <f t="shared" si="3"/>
        <v>0</v>
      </c>
      <c r="E19" s="76"/>
      <c r="F19" s="147">
        <f>SUMIFS(главная!AA:AA,главная!$N:$N,$B19)</f>
        <v>0</v>
      </c>
      <c r="G19" s="147">
        <f>SUMIFS(главная!AB:AB,главная!$N:$N,$B19)</f>
        <v>0</v>
      </c>
      <c r="H19" s="147">
        <f>SUMIFS(главная!AC:AC,главная!$N:$N,$B19)</f>
        <v>0</v>
      </c>
      <c r="I19" s="147">
        <f>SUMIFS(главная!AD:AD,главная!$N:$N,$B19)</f>
        <v>0</v>
      </c>
      <c r="J19" s="147">
        <f>SUMIFS(главная!AE:AE,главная!$N:$N,$B19)</f>
        <v>0</v>
      </c>
      <c r="K19" s="147">
        <f>SUMIFS(главная!AF:AF,главная!$N:$N,$B19)</f>
        <v>0</v>
      </c>
      <c r="L19" s="147">
        <f>SUMIFS(главная!AG:AG,главная!$N:$N,$B19)</f>
        <v>0</v>
      </c>
      <c r="M19" s="147">
        <f>SUMIFS(главная!AH:AH,главная!$N:$N,$B19)</f>
        <v>0</v>
      </c>
      <c r="N19" s="147">
        <f>SUMIFS(главная!AI:AI,главная!$N:$N,$B19)</f>
        <v>0</v>
      </c>
      <c r="O19" s="147">
        <f>SUMIFS(главная!AJ:AJ,главная!$N:$N,$B19)</f>
        <v>0</v>
      </c>
      <c r="P19" s="147">
        <f>SUMIFS(главная!AK:AK,главная!$N:$N,$B19)</f>
        <v>0</v>
      </c>
      <c r="Q19" s="147">
        <f>SUMIFS(главная!AL:AL,главная!$N:$N,$B19)</f>
        <v>0</v>
      </c>
      <c r="R19" s="147">
        <f>SUMIFS(главная!AM:AM,главная!$N:$N,$B19)</f>
        <v>0</v>
      </c>
      <c r="S19" s="147">
        <f>SUMIFS(главная!AN:AN,главная!$N:$N,$B19)</f>
        <v>0</v>
      </c>
      <c r="T19" s="147">
        <f>SUMIFS(главная!AO:AO,главная!$N:$N,$B19)</f>
        <v>0</v>
      </c>
      <c r="U19" s="147">
        <f>SUMIFS(главная!AP:AP,главная!$N:$N,$B19)</f>
        <v>0</v>
      </c>
      <c r="V19" s="147">
        <f>SUMIFS(главная!AQ:AQ,главная!$N:$N,$B19)</f>
        <v>0</v>
      </c>
      <c r="W19" s="147">
        <f>SUMIFS(главная!AR:AR,главная!$N:$N,$B19)</f>
        <v>0</v>
      </c>
      <c r="X19" s="147">
        <f>SUMIFS(главная!AS:AS,главная!$N:$N,$B19)</f>
        <v>0</v>
      </c>
      <c r="Y19" s="147">
        <f>SUMIFS(главная!AT:AT,главная!$N:$N,$B19)</f>
        <v>0</v>
      </c>
      <c r="Z19" s="147">
        <f>SUMIFS(главная!AU:AU,главная!$N:$N,$B19)</f>
        <v>0</v>
      </c>
      <c r="AA19" s="147">
        <f>SUMIFS(главная!AV:AV,главная!$N:$N,$B19)</f>
        <v>0</v>
      </c>
      <c r="AB19" s="147">
        <f>SUMIFS(главная!AW:AW,главная!$N:$N,$B19)</f>
        <v>0</v>
      </c>
      <c r="AC19" s="147">
        <f>SUMIFS(главная!AX:AX,главная!$N:$N,$B19)</f>
        <v>0</v>
      </c>
      <c r="AD19" s="147">
        <f>SUMIFS(главная!AY:AY,главная!$N:$N,$B19)</f>
        <v>0</v>
      </c>
      <c r="AE19" s="147">
        <f>SUMIFS(главная!AZ:AZ,главная!$N:$N,$B19)</f>
        <v>0</v>
      </c>
      <c r="AF19" s="147">
        <f>SUMIFS(главная!BA:BA,главная!$N:$N,$B19)</f>
        <v>0</v>
      </c>
      <c r="AG19" s="147">
        <f>SUMIFS(главная!BB:BB,главная!$N:$N,$B19)</f>
        <v>0</v>
      </c>
      <c r="AH19" s="147">
        <f>SUMIFS(главная!BC:BC,главная!$N:$N,$B19)</f>
        <v>0</v>
      </c>
      <c r="AI19" s="147">
        <f>SUMIFS(главная!BD:BD,главная!$N:$N,$B19)</f>
        <v>0</v>
      </c>
      <c r="AJ19" s="89"/>
      <c r="AK19" s="97"/>
    </row>
    <row r="20" spans="1:37" s="91" customFormat="1" x14ac:dyDescent="0.3">
      <c r="A20" s="89"/>
      <c r="B20" s="92" t="str">
        <f>главная!$N$315</f>
        <v>Прочие постоянные расходы</v>
      </c>
      <c r="C20" s="77"/>
      <c r="D20" s="178">
        <f t="shared" si="3"/>
        <v>0</v>
      </c>
      <c r="E20" s="76"/>
      <c r="F20" s="147">
        <f>SUMIFS(главная!AA:AA,главная!$N:$N,$B20)</f>
        <v>0</v>
      </c>
      <c r="G20" s="147">
        <f>SUMIFS(главная!AB:AB,главная!$N:$N,$B20)</f>
        <v>0</v>
      </c>
      <c r="H20" s="147">
        <f>SUMIFS(главная!AC:AC,главная!$N:$N,$B20)</f>
        <v>0</v>
      </c>
      <c r="I20" s="147">
        <f>SUMIFS(главная!AD:AD,главная!$N:$N,$B20)</f>
        <v>0</v>
      </c>
      <c r="J20" s="147">
        <f>SUMIFS(главная!AE:AE,главная!$N:$N,$B20)</f>
        <v>0</v>
      </c>
      <c r="K20" s="147">
        <f>SUMIFS(главная!AF:AF,главная!$N:$N,$B20)</f>
        <v>0</v>
      </c>
      <c r="L20" s="147">
        <f>SUMIFS(главная!AG:AG,главная!$N:$N,$B20)</f>
        <v>0</v>
      </c>
      <c r="M20" s="147">
        <f>SUMIFS(главная!AH:AH,главная!$N:$N,$B20)</f>
        <v>0</v>
      </c>
      <c r="N20" s="147">
        <f>SUMIFS(главная!AI:AI,главная!$N:$N,$B20)</f>
        <v>0</v>
      </c>
      <c r="O20" s="147">
        <f>SUMIFS(главная!AJ:AJ,главная!$N:$N,$B20)</f>
        <v>0</v>
      </c>
      <c r="P20" s="147">
        <f>SUMIFS(главная!AK:AK,главная!$N:$N,$B20)</f>
        <v>0</v>
      </c>
      <c r="Q20" s="147">
        <f>SUMIFS(главная!AL:AL,главная!$N:$N,$B20)</f>
        <v>0</v>
      </c>
      <c r="R20" s="147">
        <f>SUMIFS(главная!AM:AM,главная!$N:$N,$B20)</f>
        <v>0</v>
      </c>
      <c r="S20" s="147">
        <f>SUMIFS(главная!AN:AN,главная!$N:$N,$B20)</f>
        <v>0</v>
      </c>
      <c r="T20" s="147">
        <f>SUMIFS(главная!AO:AO,главная!$N:$N,$B20)</f>
        <v>0</v>
      </c>
      <c r="U20" s="147">
        <f>SUMIFS(главная!AP:AP,главная!$N:$N,$B20)</f>
        <v>0</v>
      </c>
      <c r="V20" s="147">
        <f>SUMIFS(главная!AQ:AQ,главная!$N:$N,$B20)</f>
        <v>0</v>
      </c>
      <c r="W20" s="147">
        <f>SUMIFS(главная!AR:AR,главная!$N:$N,$B20)</f>
        <v>0</v>
      </c>
      <c r="X20" s="147">
        <f>SUMIFS(главная!AS:AS,главная!$N:$N,$B20)</f>
        <v>0</v>
      </c>
      <c r="Y20" s="147">
        <f>SUMIFS(главная!AT:AT,главная!$N:$N,$B20)</f>
        <v>0</v>
      </c>
      <c r="Z20" s="147">
        <f>SUMIFS(главная!AU:AU,главная!$N:$N,$B20)</f>
        <v>0</v>
      </c>
      <c r="AA20" s="147">
        <f>SUMIFS(главная!AV:AV,главная!$N:$N,$B20)</f>
        <v>0</v>
      </c>
      <c r="AB20" s="147">
        <f>SUMIFS(главная!AW:AW,главная!$N:$N,$B20)</f>
        <v>0</v>
      </c>
      <c r="AC20" s="147">
        <f>SUMIFS(главная!AX:AX,главная!$N:$N,$B20)</f>
        <v>0</v>
      </c>
      <c r="AD20" s="147">
        <f>SUMIFS(главная!AY:AY,главная!$N:$N,$B20)</f>
        <v>0</v>
      </c>
      <c r="AE20" s="147">
        <f>SUMIFS(главная!AZ:AZ,главная!$N:$N,$B20)</f>
        <v>0</v>
      </c>
      <c r="AF20" s="147">
        <f>SUMIFS(главная!BA:BA,главная!$N:$N,$B20)</f>
        <v>0</v>
      </c>
      <c r="AG20" s="147">
        <f>SUMIFS(главная!BB:BB,главная!$N:$N,$B20)</f>
        <v>0</v>
      </c>
      <c r="AH20" s="147">
        <f>SUMIFS(главная!BC:BC,главная!$N:$N,$B20)</f>
        <v>0</v>
      </c>
      <c r="AI20" s="147">
        <f>SUMIFS(главная!BD:BD,главная!$N:$N,$B20)</f>
        <v>0</v>
      </c>
      <c r="AJ20" s="89"/>
      <c r="AK20" s="97"/>
    </row>
    <row r="21" spans="1:37" s="85" customFormat="1" ht="7.05" customHeight="1" x14ac:dyDescent="0.3">
      <c r="A21" s="83"/>
      <c r="B21" s="84"/>
      <c r="C21" s="77"/>
      <c r="D21" s="173"/>
      <c r="E21" s="76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83"/>
      <c r="AK21" s="98"/>
    </row>
    <row r="22" spans="1:37" s="68" customFormat="1" x14ac:dyDescent="0.3">
      <c r="A22" s="77"/>
      <c r="B22" s="81" t="str">
        <f>главная!$H$321</f>
        <v>EBITDA</v>
      </c>
      <c r="C22" s="77"/>
      <c r="D22" s="179">
        <f t="shared" ref="D22:D26" si="4">SUM($E22:$AJ22)</f>
        <v>0</v>
      </c>
      <c r="E22" s="76"/>
      <c r="F22" s="148">
        <f>F13-F14</f>
        <v>0</v>
      </c>
      <c r="G22" s="148">
        <f t="shared" ref="G22:AI22" si="5">G13-G14</f>
        <v>0</v>
      </c>
      <c r="H22" s="148">
        <f t="shared" si="5"/>
        <v>0</v>
      </c>
      <c r="I22" s="148">
        <f t="shared" si="5"/>
        <v>0</v>
      </c>
      <c r="J22" s="148">
        <f t="shared" si="5"/>
        <v>0</v>
      </c>
      <c r="K22" s="148">
        <f t="shared" si="5"/>
        <v>0</v>
      </c>
      <c r="L22" s="148">
        <f t="shared" si="5"/>
        <v>0</v>
      </c>
      <c r="M22" s="148">
        <f t="shared" si="5"/>
        <v>0</v>
      </c>
      <c r="N22" s="148">
        <f t="shared" si="5"/>
        <v>0</v>
      </c>
      <c r="O22" s="148">
        <f t="shared" si="5"/>
        <v>0</v>
      </c>
      <c r="P22" s="148">
        <f t="shared" si="5"/>
        <v>0</v>
      </c>
      <c r="Q22" s="148">
        <f t="shared" si="5"/>
        <v>0</v>
      </c>
      <c r="R22" s="148">
        <f t="shared" si="5"/>
        <v>0</v>
      </c>
      <c r="S22" s="148">
        <f t="shared" si="5"/>
        <v>0</v>
      </c>
      <c r="T22" s="148">
        <f t="shared" si="5"/>
        <v>0</v>
      </c>
      <c r="U22" s="148">
        <f t="shared" si="5"/>
        <v>0</v>
      </c>
      <c r="V22" s="148">
        <f t="shared" si="5"/>
        <v>0</v>
      </c>
      <c r="W22" s="148">
        <f t="shared" si="5"/>
        <v>0</v>
      </c>
      <c r="X22" s="148">
        <f t="shared" si="5"/>
        <v>0</v>
      </c>
      <c r="Y22" s="148">
        <f t="shared" si="5"/>
        <v>0</v>
      </c>
      <c r="Z22" s="148">
        <f t="shared" si="5"/>
        <v>0</v>
      </c>
      <c r="AA22" s="148">
        <f t="shared" si="5"/>
        <v>0</v>
      </c>
      <c r="AB22" s="148">
        <f t="shared" si="5"/>
        <v>0</v>
      </c>
      <c r="AC22" s="148">
        <f t="shared" si="5"/>
        <v>0</v>
      </c>
      <c r="AD22" s="148">
        <f t="shared" si="5"/>
        <v>0</v>
      </c>
      <c r="AE22" s="148">
        <f t="shared" si="5"/>
        <v>0</v>
      </c>
      <c r="AF22" s="148">
        <f t="shared" si="5"/>
        <v>0</v>
      </c>
      <c r="AG22" s="148">
        <f t="shared" si="5"/>
        <v>0</v>
      </c>
      <c r="AH22" s="148">
        <f t="shared" si="5"/>
        <v>0</v>
      </c>
      <c r="AI22" s="148">
        <f t="shared" si="5"/>
        <v>0</v>
      </c>
      <c r="AJ22" s="77"/>
      <c r="AK22" s="97"/>
    </row>
    <row r="23" spans="1:37" s="95" customFormat="1" x14ac:dyDescent="0.3">
      <c r="A23" s="93"/>
      <c r="B23" s="94" t="str">
        <f>главная!$H$334</f>
        <v>проценты по инвестициям</v>
      </c>
      <c r="C23" s="77"/>
      <c r="D23" s="180">
        <f t="shared" si="4"/>
        <v>0</v>
      </c>
      <c r="E23" s="76"/>
      <c r="F23" s="149">
        <f>SUMIFS(главная!AA:AA,главная!$H:$H,$B23,главная!$N:$N,"итого")</f>
        <v>0</v>
      </c>
      <c r="G23" s="149">
        <f>SUMIFS(главная!AB:AB,главная!$H:$H,$B23,главная!$N:$N,"итого")</f>
        <v>0</v>
      </c>
      <c r="H23" s="149">
        <f>SUMIFS(главная!AC:AC,главная!$H:$H,$B23,главная!$N:$N,"итого")</f>
        <v>0</v>
      </c>
      <c r="I23" s="149">
        <f>SUMIFS(главная!AD:AD,главная!$H:$H,$B23,главная!$N:$N,"итого")</f>
        <v>0</v>
      </c>
      <c r="J23" s="149">
        <f>SUMIFS(главная!AE:AE,главная!$H:$H,$B23,главная!$N:$N,"итого")</f>
        <v>0</v>
      </c>
      <c r="K23" s="149">
        <f>SUMIFS(главная!AF:AF,главная!$H:$H,$B23,главная!$N:$N,"итого")</f>
        <v>0</v>
      </c>
      <c r="L23" s="149">
        <f>SUMIFS(главная!AG:AG,главная!$H:$H,$B23,главная!$N:$N,"итого")</f>
        <v>0</v>
      </c>
      <c r="M23" s="149">
        <f>SUMIFS(главная!AH:AH,главная!$H:$H,$B23,главная!$N:$N,"итого")</f>
        <v>0</v>
      </c>
      <c r="N23" s="149">
        <f>SUMIFS(главная!AI:AI,главная!$H:$H,$B23,главная!$N:$N,"итого")</f>
        <v>0</v>
      </c>
      <c r="O23" s="149">
        <f>SUMIFS(главная!AJ:AJ,главная!$H:$H,$B23,главная!$N:$N,"итого")</f>
        <v>0</v>
      </c>
      <c r="P23" s="149">
        <f>SUMIFS(главная!AK:AK,главная!$H:$H,$B23,главная!$N:$N,"итого")</f>
        <v>0</v>
      </c>
      <c r="Q23" s="149">
        <f>SUMIFS(главная!AL:AL,главная!$H:$H,$B23,главная!$N:$N,"итого")</f>
        <v>0</v>
      </c>
      <c r="R23" s="149">
        <f>SUMIFS(главная!AM:AM,главная!$H:$H,$B23,главная!$N:$N,"итого")</f>
        <v>0</v>
      </c>
      <c r="S23" s="149">
        <f>SUMIFS(главная!AN:AN,главная!$H:$H,$B23,главная!$N:$N,"итого")</f>
        <v>0</v>
      </c>
      <c r="T23" s="149">
        <f>SUMIFS(главная!AO:AO,главная!$H:$H,$B23,главная!$N:$N,"итого")</f>
        <v>0</v>
      </c>
      <c r="U23" s="149">
        <f>SUMIFS(главная!AP:AP,главная!$H:$H,$B23,главная!$N:$N,"итого")</f>
        <v>0</v>
      </c>
      <c r="V23" s="149">
        <f>SUMIFS(главная!AQ:AQ,главная!$H:$H,$B23,главная!$N:$N,"итого")</f>
        <v>0</v>
      </c>
      <c r="W23" s="149">
        <f>SUMIFS(главная!AR:AR,главная!$H:$H,$B23,главная!$N:$N,"итого")</f>
        <v>0</v>
      </c>
      <c r="X23" s="149">
        <f>SUMIFS(главная!AS:AS,главная!$H:$H,$B23,главная!$N:$N,"итого")</f>
        <v>0</v>
      </c>
      <c r="Y23" s="149">
        <f>SUMIFS(главная!AT:AT,главная!$H:$H,$B23,главная!$N:$N,"итого")</f>
        <v>0</v>
      </c>
      <c r="Z23" s="149">
        <f>SUMIFS(главная!AU:AU,главная!$H:$H,$B23,главная!$N:$N,"итого")</f>
        <v>0</v>
      </c>
      <c r="AA23" s="149">
        <f>SUMIFS(главная!AV:AV,главная!$H:$H,$B23,главная!$N:$N,"итого")</f>
        <v>0</v>
      </c>
      <c r="AB23" s="149">
        <f>SUMIFS(главная!AW:AW,главная!$H:$H,$B23,главная!$N:$N,"итого")</f>
        <v>0</v>
      </c>
      <c r="AC23" s="149">
        <f>SUMIFS(главная!AX:AX,главная!$H:$H,$B23,главная!$N:$N,"итого")</f>
        <v>0</v>
      </c>
      <c r="AD23" s="149">
        <f>SUMIFS(главная!AY:AY,главная!$H:$H,$B23,главная!$N:$N,"итого")</f>
        <v>0</v>
      </c>
      <c r="AE23" s="149">
        <f>SUMIFS(главная!AZ:AZ,главная!$H:$H,$B23,главная!$N:$N,"итого")</f>
        <v>0</v>
      </c>
      <c r="AF23" s="149">
        <f>SUMIFS(главная!BA:BA,главная!$H:$H,$B23,главная!$N:$N,"итого")</f>
        <v>0</v>
      </c>
      <c r="AG23" s="149">
        <f>SUMIFS(главная!BB:BB,главная!$H:$H,$B23,главная!$N:$N,"итого")</f>
        <v>0</v>
      </c>
      <c r="AH23" s="149">
        <f>SUMIFS(главная!BC:BC,главная!$H:$H,$B23,главная!$N:$N,"итого")</f>
        <v>0</v>
      </c>
      <c r="AI23" s="149">
        <f>SUMIFS(главная!BD:BD,главная!$H:$H,$B23,главная!$N:$N,"итого")</f>
        <v>0</v>
      </c>
      <c r="AJ23" s="93"/>
      <c r="AK23" s="97"/>
    </row>
    <row r="24" spans="1:37" s="95" customFormat="1" x14ac:dyDescent="0.3">
      <c r="A24" s="93"/>
      <c r="B24" s="94" t="str">
        <f>главная!$H$339</f>
        <v>Налог на прибыль</v>
      </c>
      <c r="C24" s="77"/>
      <c r="D24" s="180">
        <f t="shared" si="4"/>
        <v>0</v>
      </c>
      <c r="E24" s="76"/>
      <c r="F24" s="149">
        <f>SUMIFS(главная!AA:AA,главная!$H:$H,$B24,главная!$N:$N,"итого")</f>
        <v>0</v>
      </c>
      <c r="G24" s="149">
        <f>SUMIFS(главная!AB:AB,главная!$H:$H,$B24,главная!$N:$N,"итого")</f>
        <v>0</v>
      </c>
      <c r="H24" s="149">
        <f>SUMIFS(главная!AC:AC,главная!$H:$H,$B24,главная!$N:$N,"итого")</f>
        <v>0</v>
      </c>
      <c r="I24" s="149">
        <f>SUMIFS(главная!AD:AD,главная!$H:$H,$B24,главная!$N:$N,"итого")</f>
        <v>0</v>
      </c>
      <c r="J24" s="149">
        <f>SUMIFS(главная!AE:AE,главная!$H:$H,$B24,главная!$N:$N,"итого")</f>
        <v>0</v>
      </c>
      <c r="K24" s="149">
        <f>SUMIFS(главная!AF:AF,главная!$H:$H,$B24,главная!$N:$N,"итого")</f>
        <v>0</v>
      </c>
      <c r="L24" s="149">
        <f>SUMIFS(главная!AG:AG,главная!$H:$H,$B24,главная!$N:$N,"итого")</f>
        <v>0</v>
      </c>
      <c r="M24" s="149">
        <f>SUMIFS(главная!AH:AH,главная!$H:$H,$B24,главная!$N:$N,"итого")</f>
        <v>0</v>
      </c>
      <c r="N24" s="149">
        <f>SUMIFS(главная!AI:AI,главная!$H:$H,$B24,главная!$N:$N,"итого")</f>
        <v>0</v>
      </c>
      <c r="O24" s="149">
        <f>SUMIFS(главная!AJ:AJ,главная!$H:$H,$B24,главная!$N:$N,"итого")</f>
        <v>0</v>
      </c>
      <c r="P24" s="149">
        <f>SUMIFS(главная!AK:AK,главная!$H:$H,$B24,главная!$N:$N,"итого")</f>
        <v>0</v>
      </c>
      <c r="Q24" s="149">
        <f>SUMIFS(главная!AL:AL,главная!$H:$H,$B24,главная!$N:$N,"итого")</f>
        <v>0</v>
      </c>
      <c r="R24" s="149">
        <f>SUMIFS(главная!AM:AM,главная!$H:$H,$B24,главная!$N:$N,"итого")</f>
        <v>0</v>
      </c>
      <c r="S24" s="149">
        <f>SUMIFS(главная!AN:AN,главная!$H:$H,$B24,главная!$N:$N,"итого")</f>
        <v>0</v>
      </c>
      <c r="T24" s="149">
        <f>SUMIFS(главная!AO:AO,главная!$H:$H,$B24,главная!$N:$N,"итого")</f>
        <v>0</v>
      </c>
      <c r="U24" s="149">
        <f>SUMIFS(главная!AP:AP,главная!$H:$H,$B24,главная!$N:$N,"итого")</f>
        <v>0</v>
      </c>
      <c r="V24" s="149">
        <f>SUMIFS(главная!AQ:AQ,главная!$H:$H,$B24,главная!$N:$N,"итого")</f>
        <v>0</v>
      </c>
      <c r="W24" s="149">
        <f>SUMIFS(главная!AR:AR,главная!$H:$H,$B24,главная!$N:$N,"итого")</f>
        <v>0</v>
      </c>
      <c r="X24" s="149">
        <f>SUMIFS(главная!AS:AS,главная!$H:$H,$B24,главная!$N:$N,"итого")</f>
        <v>0</v>
      </c>
      <c r="Y24" s="149">
        <f>SUMIFS(главная!AT:AT,главная!$H:$H,$B24,главная!$N:$N,"итого")</f>
        <v>0</v>
      </c>
      <c r="Z24" s="149">
        <f>SUMIFS(главная!AU:AU,главная!$H:$H,$B24,главная!$N:$N,"итого")</f>
        <v>0</v>
      </c>
      <c r="AA24" s="149">
        <f>SUMIFS(главная!AV:AV,главная!$H:$H,$B24,главная!$N:$N,"итого")</f>
        <v>0</v>
      </c>
      <c r="AB24" s="149">
        <f>SUMIFS(главная!AW:AW,главная!$H:$H,$B24,главная!$N:$N,"итого")</f>
        <v>0</v>
      </c>
      <c r="AC24" s="149">
        <f>SUMIFS(главная!AX:AX,главная!$H:$H,$B24,главная!$N:$N,"итого")</f>
        <v>0</v>
      </c>
      <c r="AD24" s="149">
        <f>SUMIFS(главная!AY:AY,главная!$H:$H,$B24,главная!$N:$N,"итого")</f>
        <v>0</v>
      </c>
      <c r="AE24" s="149">
        <f>SUMIFS(главная!AZ:AZ,главная!$H:$H,$B24,главная!$N:$N,"итого")</f>
        <v>0</v>
      </c>
      <c r="AF24" s="149">
        <f>SUMIFS(главная!BA:BA,главная!$H:$H,$B24,главная!$N:$N,"итого")</f>
        <v>0</v>
      </c>
      <c r="AG24" s="149">
        <f>SUMIFS(главная!BB:BB,главная!$H:$H,$B24,главная!$N:$N,"итого")</f>
        <v>0</v>
      </c>
      <c r="AH24" s="149">
        <f>SUMIFS(главная!BC:BC,главная!$H:$H,$B24,главная!$N:$N,"итого")</f>
        <v>0</v>
      </c>
      <c r="AI24" s="149">
        <f>SUMIFS(главная!BD:BD,главная!$H:$H,$B24,главная!$N:$N,"итого")</f>
        <v>0</v>
      </c>
      <c r="AJ24" s="93"/>
      <c r="AK24" s="97"/>
    </row>
    <row r="25" spans="1:37" s="95" customFormat="1" x14ac:dyDescent="0.3">
      <c r="A25" s="93"/>
      <c r="B25" s="94" t="str">
        <f>главная!$H$331</f>
        <v>Амортизация</v>
      </c>
      <c r="C25" s="77"/>
      <c r="D25" s="180">
        <f t="shared" si="4"/>
        <v>0</v>
      </c>
      <c r="E25" s="76"/>
      <c r="F25" s="149">
        <f>SUMIFS(главная!AA:AA,главная!$H:$H,$B25,главная!$N:$N,"итого")</f>
        <v>0</v>
      </c>
      <c r="G25" s="149">
        <f>SUMIFS(главная!AB:AB,главная!$H:$H,$B25,главная!$N:$N,"итого")</f>
        <v>0</v>
      </c>
      <c r="H25" s="149">
        <f>SUMIFS(главная!AC:AC,главная!$H:$H,$B25,главная!$N:$N,"итого")</f>
        <v>0</v>
      </c>
      <c r="I25" s="149">
        <f>SUMIFS(главная!AD:AD,главная!$H:$H,$B25,главная!$N:$N,"итого")</f>
        <v>0</v>
      </c>
      <c r="J25" s="149">
        <f>SUMIFS(главная!AE:AE,главная!$H:$H,$B25,главная!$N:$N,"итого")</f>
        <v>0</v>
      </c>
      <c r="K25" s="149">
        <f>SUMIFS(главная!AF:AF,главная!$H:$H,$B25,главная!$N:$N,"итого")</f>
        <v>0</v>
      </c>
      <c r="L25" s="149">
        <f>SUMIFS(главная!AG:AG,главная!$H:$H,$B25,главная!$N:$N,"итого")</f>
        <v>0</v>
      </c>
      <c r="M25" s="149">
        <f>SUMIFS(главная!AH:AH,главная!$H:$H,$B25,главная!$N:$N,"итого")</f>
        <v>0</v>
      </c>
      <c r="N25" s="149">
        <f>SUMIFS(главная!AI:AI,главная!$H:$H,$B25,главная!$N:$N,"итого")</f>
        <v>0</v>
      </c>
      <c r="O25" s="149">
        <f>SUMIFS(главная!AJ:AJ,главная!$H:$H,$B25,главная!$N:$N,"итого")</f>
        <v>0</v>
      </c>
      <c r="P25" s="149">
        <f>SUMIFS(главная!AK:AK,главная!$H:$H,$B25,главная!$N:$N,"итого")</f>
        <v>0</v>
      </c>
      <c r="Q25" s="149">
        <f>SUMIFS(главная!AL:AL,главная!$H:$H,$B25,главная!$N:$N,"итого")</f>
        <v>0</v>
      </c>
      <c r="R25" s="149">
        <f>SUMIFS(главная!AM:AM,главная!$H:$H,$B25,главная!$N:$N,"итого")</f>
        <v>0</v>
      </c>
      <c r="S25" s="149">
        <f>SUMIFS(главная!AN:AN,главная!$H:$H,$B25,главная!$N:$N,"итого")</f>
        <v>0</v>
      </c>
      <c r="T25" s="149">
        <f>SUMIFS(главная!AO:AO,главная!$H:$H,$B25,главная!$N:$N,"итого")</f>
        <v>0</v>
      </c>
      <c r="U25" s="149">
        <f>SUMIFS(главная!AP:AP,главная!$H:$H,$B25,главная!$N:$N,"итого")</f>
        <v>0</v>
      </c>
      <c r="V25" s="149">
        <f>SUMIFS(главная!AQ:AQ,главная!$H:$H,$B25,главная!$N:$N,"итого")</f>
        <v>0</v>
      </c>
      <c r="W25" s="149">
        <f>SUMIFS(главная!AR:AR,главная!$H:$H,$B25,главная!$N:$N,"итого")</f>
        <v>0</v>
      </c>
      <c r="X25" s="149">
        <f>SUMIFS(главная!AS:AS,главная!$H:$H,$B25,главная!$N:$N,"итого")</f>
        <v>0</v>
      </c>
      <c r="Y25" s="149">
        <f>SUMIFS(главная!AT:AT,главная!$H:$H,$B25,главная!$N:$N,"итого")</f>
        <v>0</v>
      </c>
      <c r="Z25" s="149">
        <f>SUMIFS(главная!AU:AU,главная!$H:$H,$B25,главная!$N:$N,"итого")</f>
        <v>0</v>
      </c>
      <c r="AA25" s="149">
        <f>SUMIFS(главная!AV:AV,главная!$H:$H,$B25,главная!$N:$N,"итого")</f>
        <v>0</v>
      </c>
      <c r="AB25" s="149">
        <f>SUMIFS(главная!AW:AW,главная!$H:$H,$B25,главная!$N:$N,"итого")</f>
        <v>0</v>
      </c>
      <c r="AC25" s="149">
        <f>SUMIFS(главная!AX:AX,главная!$H:$H,$B25,главная!$N:$N,"итого")</f>
        <v>0</v>
      </c>
      <c r="AD25" s="149">
        <f>SUMIFS(главная!AY:AY,главная!$H:$H,$B25,главная!$N:$N,"итого")</f>
        <v>0</v>
      </c>
      <c r="AE25" s="149">
        <f>SUMIFS(главная!AZ:AZ,главная!$H:$H,$B25,главная!$N:$N,"итого")</f>
        <v>0</v>
      </c>
      <c r="AF25" s="149">
        <f>SUMIFS(главная!BA:BA,главная!$H:$H,$B25,главная!$N:$N,"итого")</f>
        <v>0</v>
      </c>
      <c r="AG25" s="149">
        <f>SUMIFS(главная!BB:BB,главная!$H:$H,$B25,главная!$N:$N,"итого")</f>
        <v>0</v>
      </c>
      <c r="AH25" s="149">
        <f>SUMIFS(главная!BC:BC,главная!$H:$H,$B25,главная!$N:$N,"итого")</f>
        <v>0</v>
      </c>
      <c r="AI25" s="149">
        <f>SUMIFS(главная!BD:BD,главная!$H:$H,$B25,главная!$N:$N,"итого")</f>
        <v>0</v>
      </c>
      <c r="AJ25" s="93"/>
      <c r="AK25" s="97"/>
    </row>
    <row r="26" spans="1:37" s="68" customFormat="1" x14ac:dyDescent="0.3">
      <c r="A26" s="77"/>
      <c r="B26" s="82" t="str">
        <f>главная!$H$343</f>
        <v>Чистая прибыль</v>
      </c>
      <c r="C26" s="77"/>
      <c r="D26" s="170">
        <f t="shared" si="4"/>
        <v>0</v>
      </c>
      <c r="E26" s="76"/>
      <c r="F26" s="150">
        <f>F22-SUM(F23:F25)</f>
        <v>0</v>
      </c>
      <c r="G26" s="150">
        <f t="shared" ref="G26:Y26" si="6">G22-SUM(G23:G25)</f>
        <v>0</v>
      </c>
      <c r="H26" s="150">
        <f t="shared" si="6"/>
        <v>0</v>
      </c>
      <c r="I26" s="150">
        <f t="shared" si="6"/>
        <v>0</v>
      </c>
      <c r="J26" s="150">
        <f t="shared" si="6"/>
        <v>0</v>
      </c>
      <c r="K26" s="150">
        <f t="shared" si="6"/>
        <v>0</v>
      </c>
      <c r="L26" s="150">
        <f t="shared" ref="L26:U26" si="7">L22-SUM(L23:L25)</f>
        <v>0</v>
      </c>
      <c r="M26" s="150">
        <f t="shared" si="7"/>
        <v>0</v>
      </c>
      <c r="N26" s="150">
        <f t="shared" si="7"/>
        <v>0</v>
      </c>
      <c r="O26" s="150">
        <f t="shared" si="7"/>
        <v>0</v>
      </c>
      <c r="P26" s="150">
        <f t="shared" si="7"/>
        <v>0</v>
      </c>
      <c r="Q26" s="150">
        <f t="shared" si="7"/>
        <v>0</v>
      </c>
      <c r="R26" s="150">
        <f t="shared" si="7"/>
        <v>0</v>
      </c>
      <c r="S26" s="150">
        <f t="shared" si="7"/>
        <v>0</v>
      </c>
      <c r="T26" s="150">
        <f t="shared" si="7"/>
        <v>0</v>
      </c>
      <c r="U26" s="150">
        <f t="shared" si="7"/>
        <v>0</v>
      </c>
      <c r="V26" s="150">
        <f t="shared" si="6"/>
        <v>0</v>
      </c>
      <c r="W26" s="150">
        <f t="shared" si="6"/>
        <v>0</v>
      </c>
      <c r="X26" s="150">
        <f t="shared" si="6"/>
        <v>0</v>
      </c>
      <c r="Y26" s="150">
        <f t="shared" si="6"/>
        <v>0</v>
      </c>
      <c r="Z26" s="150">
        <f t="shared" ref="Z26:AB26" si="8">Z22-SUM(Z23:Z25)</f>
        <v>0</v>
      </c>
      <c r="AA26" s="150">
        <f t="shared" si="8"/>
        <v>0</v>
      </c>
      <c r="AB26" s="150">
        <f t="shared" si="8"/>
        <v>0</v>
      </c>
      <c r="AC26" s="150">
        <f t="shared" ref="AC26:AE26" si="9">AC22-SUM(AC23:AC25)</f>
        <v>0</v>
      </c>
      <c r="AD26" s="150">
        <f t="shared" si="9"/>
        <v>0</v>
      </c>
      <c r="AE26" s="150">
        <f t="shared" si="9"/>
        <v>0</v>
      </c>
      <c r="AF26" s="150">
        <f t="shared" ref="AF26:AI26" si="10">AF22-SUM(AF23:AF25)</f>
        <v>0</v>
      </c>
      <c r="AG26" s="150">
        <f t="shared" si="10"/>
        <v>0</v>
      </c>
      <c r="AH26" s="150">
        <f t="shared" si="10"/>
        <v>0</v>
      </c>
      <c r="AI26" s="150">
        <f t="shared" si="10"/>
        <v>0</v>
      </c>
      <c r="AJ26" s="77"/>
      <c r="AK26" s="97"/>
    </row>
    <row r="27" spans="1:37" x14ac:dyDescent="0.3">
      <c r="A27" s="76"/>
      <c r="B27" s="80"/>
      <c r="C27" s="77"/>
      <c r="D27" s="181"/>
      <c r="E27" s="76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76"/>
      <c r="AK27" s="97"/>
    </row>
    <row r="28" spans="1:37" s="68" customFormat="1" x14ac:dyDescent="0.3">
      <c r="A28" s="77"/>
      <c r="B28" s="87" t="str">
        <f>главная!H21</f>
        <v>Полученные проценты</v>
      </c>
      <c r="C28" s="77"/>
      <c r="D28" s="172">
        <f>SUM($E28:$AJ28)</f>
        <v>0</v>
      </c>
      <c r="E28" s="76"/>
      <c r="F28" s="140">
        <f>SUMIFS(главная!AA:AA,главная!$H:$H,$B28,главная!$N:$N,"итого")</f>
        <v>0</v>
      </c>
      <c r="G28" s="140">
        <f>SUMIFS(главная!AB:AB,главная!$H:$H,$B28,главная!$N:$N,"итого")</f>
        <v>0</v>
      </c>
      <c r="H28" s="140">
        <f>SUMIFS(главная!AC:AC,главная!$H:$H,$B28,главная!$N:$N,"итого")</f>
        <v>0</v>
      </c>
      <c r="I28" s="140">
        <f>SUMIFS(главная!AD:AD,главная!$H:$H,$B28,главная!$N:$N,"итого")</f>
        <v>0</v>
      </c>
      <c r="J28" s="140">
        <f>SUMIFS(главная!AE:AE,главная!$H:$H,$B28,главная!$N:$N,"итого")</f>
        <v>0</v>
      </c>
      <c r="K28" s="140">
        <f>SUMIFS(главная!AF:AF,главная!$H:$H,$B28,главная!$N:$N,"итого")</f>
        <v>0</v>
      </c>
      <c r="L28" s="140">
        <f>SUMIFS(главная!AG:AG,главная!$H:$H,$B28,главная!$N:$N,"итого")</f>
        <v>0</v>
      </c>
      <c r="M28" s="140">
        <f>SUMIFS(главная!AH:AH,главная!$H:$H,$B28,главная!$N:$N,"итого")</f>
        <v>0</v>
      </c>
      <c r="N28" s="140">
        <f>SUMIFS(главная!AI:AI,главная!$H:$H,$B28,главная!$N:$N,"итого")</f>
        <v>0</v>
      </c>
      <c r="O28" s="140">
        <f>SUMIFS(главная!AJ:AJ,главная!$H:$H,$B28,главная!$N:$N,"итого")</f>
        <v>0</v>
      </c>
      <c r="P28" s="140">
        <f>SUMIFS(главная!AK:AK,главная!$H:$H,$B28,главная!$N:$N,"итого")</f>
        <v>0</v>
      </c>
      <c r="Q28" s="140">
        <f>SUMIFS(главная!AL:AL,главная!$H:$H,$B28,главная!$N:$N,"итого")</f>
        <v>0</v>
      </c>
      <c r="R28" s="140">
        <f>SUMIFS(главная!AM:AM,главная!$H:$H,$B28,главная!$N:$N,"итого")</f>
        <v>0</v>
      </c>
      <c r="S28" s="140">
        <f>SUMIFS(главная!AN:AN,главная!$H:$H,$B28,главная!$N:$N,"итого")</f>
        <v>0</v>
      </c>
      <c r="T28" s="140">
        <f>SUMIFS(главная!AO:AO,главная!$H:$H,$B28,главная!$N:$N,"итого")</f>
        <v>0</v>
      </c>
      <c r="U28" s="140">
        <f>SUMIFS(главная!AP:AP,главная!$H:$H,$B28,главная!$N:$N,"итого")</f>
        <v>0</v>
      </c>
      <c r="V28" s="140">
        <f>SUMIFS(главная!AQ:AQ,главная!$H:$H,$B28,главная!$N:$N,"итого")</f>
        <v>0</v>
      </c>
      <c r="W28" s="140">
        <f>SUMIFS(главная!AR:AR,главная!$H:$H,$B28,главная!$N:$N,"итого")</f>
        <v>0</v>
      </c>
      <c r="X28" s="140">
        <f>SUMIFS(главная!AS:AS,главная!$H:$H,$B28,главная!$N:$N,"итого")</f>
        <v>0</v>
      </c>
      <c r="Y28" s="140">
        <f>SUMIFS(главная!AT:AT,главная!$H:$H,$B28,главная!$N:$N,"итого")</f>
        <v>0</v>
      </c>
      <c r="Z28" s="140">
        <f>SUMIFS(главная!AU:AU,главная!$H:$H,$B28,главная!$N:$N,"итого")</f>
        <v>0</v>
      </c>
      <c r="AA28" s="140">
        <f>SUMIFS(главная!AV:AV,главная!$H:$H,$B28,главная!$N:$N,"итого")</f>
        <v>0</v>
      </c>
      <c r="AB28" s="140">
        <f>SUMIFS(главная!AW:AW,главная!$H:$H,$B28,главная!$N:$N,"итого")</f>
        <v>0</v>
      </c>
      <c r="AC28" s="140">
        <f>SUMIFS(главная!AX:AX,главная!$H:$H,$B28,главная!$N:$N,"итого")</f>
        <v>0</v>
      </c>
      <c r="AD28" s="140">
        <f>SUMIFS(главная!AY:AY,главная!$H:$H,$B28,главная!$N:$N,"итого")</f>
        <v>0</v>
      </c>
      <c r="AE28" s="140">
        <f>SUMIFS(главная!AZ:AZ,главная!$H:$H,$B28,главная!$N:$N,"итого")</f>
        <v>0</v>
      </c>
      <c r="AF28" s="140">
        <f>SUMIFS(главная!BA:BA,главная!$H:$H,$B28,главная!$N:$N,"итого")</f>
        <v>0</v>
      </c>
      <c r="AG28" s="140">
        <f>SUMIFS(главная!BB:BB,главная!$H:$H,$B28,главная!$N:$N,"итого")</f>
        <v>0</v>
      </c>
      <c r="AH28" s="140">
        <f>SUMIFS(главная!BC:BC,главная!$H:$H,$B28,главная!$N:$N,"итого")</f>
        <v>0</v>
      </c>
      <c r="AI28" s="140">
        <f>SUMIFS(главная!BD:BD,главная!$H:$H,$B28,главная!$N:$N,"итого")</f>
        <v>0</v>
      </c>
      <c r="AJ28" s="77"/>
      <c r="AK28" s="97"/>
    </row>
    <row r="29" spans="1:37" s="85" customFormat="1" ht="12" customHeight="1" x14ac:dyDescent="0.3">
      <c r="A29" s="83"/>
      <c r="B29" s="84" t="s">
        <v>62</v>
      </c>
      <c r="C29" s="77"/>
      <c r="D29" s="173"/>
      <c r="E29" s="76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83"/>
      <c r="AK29" s="98">
        <f>SUM(F28:AI28)-SUM(F29:AI33)</f>
        <v>0</v>
      </c>
    </row>
    <row r="30" spans="1:37" s="91" customFormat="1" x14ac:dyDescent="0.3">
      <c r="A30" s="89"/>
      <c r="B30" s="90" t="str">
        <f>главная!$N$58</f>
        <v>%% поступившие на р/сч по Тарифу-1</v>
      </c>
      <c r="C30" s="77"/>
      <c r="D30" s="174">
        <f t="shared" ref="D30:D35" si="11">SUM($E30:$AJ30)</f>
        <v>0</v>
      </c>
      <c r="E30" s="76"/>
      <c r="F30" s="142">
        <f>SUMIFS(главная!AA:AA,главная!$N:$N,$B30)</f>
        <v>0</v>
      </c>
      <c r="G30" s="142">
        <f>SUMIFS(главная!AB:AB,главная!$N:$N,$B30)</f>
        <v>0</v>
      </c>
      <c r="H30" s="142">
        <f>SUMIFS(главная!AC:AC,главная!$N:$N,$B30)</f>
        <v>0</v>
      </c>
      <c r="I30" s="142">
        <f>SUMIFS(главная!AD:AD,главная!$N:$N,$B30)</f>
        <v>0</v>
      </c>
      <c r="J30" s="142">
        <f>SUMIFS(главная!AE:AE,главная!$N:$N,$B30)</f>
        <v>0</v>
      </c>
      <c r="K30" s="142">
        <f>SUMIFS(главная!AF:AF,главная!$N:$N,$B30)</f>
        <v>0</v>
      </c>
      <c r="L30" s="142">
        <f>SUMIFS(главная!AG:AG,главная!$N:$N,$B30)</f>
        <v>0</v>
      </c>
      <c r="M30" s="142">
        <f>SUMIFS(главная!AH:AH,главная!$N:$N,$B30)</f>
        <v>0</v>
      </c>
      <c r="N30" s="142">
        <f>SUMIFS(главная!AI:AI,главная!$N:$N,$B30)</f>
        <v>0</v>
      </c>
      <c r="O30" s="142">
        <f>SUMIFS(главная!AJ:AJ,главная!$N:$N,$B30)</f>
        <v>0</v>
      </c>
      <c r="P30" s="142">
        <f>SUMIFS(главная!AK:AK,главная!$N:$N,$B30)</f>
        <v>0</v>
      </c>
      <c r="Q30" s="142">
        <f>SUMIFS(главная!AL:AL,главная!$N:$N,$B30)</f>
        <v>0</v>
      </c>
      <c r="R30" s="142">
        <f>SUMIFS(главная!AM:AM,главная!$N:$N,$B30)</f>
        <v>0</v>
      </c>
      <c r="S30" s="142">
        <f>SUMIFS(главная!AN:AN,главная!$N:$N,$B30)</f>
        <v>0</v>
      </c>
      <c r="T30" s="142">
        <f>SUMIFS(главная!AO:AO,главная!$N:$N,$B30)</f>
        <v>0</v>
      </c>
      <c r="U30" s="142">
        <f>SUMIFS(главная!AP:AP,главная!$N:$N,$B30)</f>
        <v>0</v>
      </c>
      <c r="V30" s="142">
        <f>SUMIFS(главная!AQ:AQ,главная!$N:$N,$B30)</f>
        <v>0</v>
      </c>
      <c r="W30" s="142">
        <f>SUMIFS(главная!AR:AR,главная!$N:$N,$B30)</f>
        <v>0</v>
      </c>
      <c r="X30" s="142">
        <f>SUMIFS(главная!AS:AS,главная!$N:$N,$B30)</f>
        <v>0</v>
      </c>
      <c r="Y30" s="142">
        <f>SUMIFS(главная!AT:AT,главная!$N:$N,$B30)</f>
        <v>0</v>
      </c>
      <c r="Z30" s="142">
        <f>SUMIFS(главная!AU:AU,главная!$N:$N,$B30)</f>
        <v>0</v>
      </c>
      <c r="AA30" s="142">
        <f>SUMIFS(главная!AV:AV,главная!$N:$N,$B30)</f>
        <v>0</v>
      </c>
      <c r="AB30" s="142">
        <f>SUMIFS(главная!AW:AW,главная!$N:$N,$B30)</f>
        <v>0</v>
      </c>
      <c r="AC30" s="142">
        <f>SUMIFS(главная!AX:AX,главная!$N:$N,$B30)</f>
        <v>0</v>
      </c>
      <c r="AD30" s="142">
        <f>SUMIFS(главная!AY:AY,главная!$N:$N,$B30)</f>
        <v>0</v>
      </c>
      <c r="AE30" s="142">
        <f>SUMIFS(главная!AZ:AZ,главная!$N:$N,$B30)</f>
        <v>0</v>
      </c>
      <c r="AF30" s="142">
        <f>SUMIFS(главная!BA:BA,главная!$N:$N,$B30)</f>
        <v>0</v>
      </c>
      <c r="AG30" s="142">
        <f>SUMIFS(главная!BB:BB,главная!$N:$N,$B30)</f>
        <v>0</v>
      </c>
      <c r="AH30" s="142">
        <f>SUMIFS(главная!BC:BC,главная!$N:$N,$B30)</f>
        <v>0</v>
      </c>
      <c r="AI30" s="142">
        <f>SUMIFS(главная!BD:BD,главная!$N:$N,$B30)</f>
        <v>0</v>
      </c>
      <c r="AJ30" s="89"/>
      <c r="AK30" s="97"/>
    </row>
    <row r="31" spans="1:37" s="91" customFormat="1" x14ac:dyDescent="0.3">
      <c r="A31" s="89"/>
      <c r="B31" s="90" t="str">
        <f>главная!$N$96</f>
        <v>%% поступившие на р/сч по Тарифу-2</v>
      </c>
      <c r="C31" s="77"/>
      <c r="D31" s="174">
        <f t="shared" si="11"/>
        <v>0</v>
      </c>
      <c r="E31" s="76"/>
      <c r="F31" s="142">
        <f>SUMIFS(главная!AA:AA,главная!$N:$N,$B31)</f>
        <v>0</v>
      </c>
      <c r="G31" s="142">
        <f>SUMIFS(главная!AB:AB,главная!$N:$N,$B31)</f>
        <v>0</v>
      </c>
      <c r="H31" s="142">
        <f>SUMIFS(главная!AC:AC,главная!$N:$N,$B31)</f>
        <v>0</v>
      </c>
      <c r="I31" s="142">
        <f>SUMIFS(главная!AD:AD,главная!$N:$N,$B31)</f>
        <v>0</v>
      </c>
      <c r="J31" s="142">
        <f>SUMIFS(главная!AE:AE,главная!$N:$N,$B31)</f>
        <v>0</v>
      </c>
      <c r="K31" s="142">
        <f>SUMIFS(главная!AF:AF,главная!$N:$N,$B31)</f>
        <v>0</v>
      </c>
      <c r="L31" s="142">
        <f>SUMIFS(главная!AG:AG,главная!$N:$N,$B31)</f>
        <v>0</v>
      </c>
      <c r="M31" s="142">
        <f>SUMIFS(главная!AH:AH,главная!$N:$N,$B31)</f>
        <v>0</v>
      </c>
      <c r="N31" s="142">
        <f>SUMIFS(главная!AI:AI,главная!$N:$N,$B31)</f>
        <v>0</v>
      </c>
      <c r="O31" s="142">
        <f>SUMIFS(главная!AJ:AJ,главная!$N:$N,$B31)</f>
        <v>0</v>
      </c>
      <c r="P31" s="142">
        <f>SUMIFS(главная!AK:AK,главная!$N:$N,$B31)</f>
        <v>0</v>
      </c>
      <c r="Q31" s="142">
        <f>SUMIFS(главная!AL:AL,главная!$N:$N,$B31)</f>
        <v>0</v>
      </c>
      <c r="R31" s="142">
        <f>SUMIFS(главная!AM:AM,главная!$N:$N,$B31)</f>
        <v>0</v>
      </c>
      <c r="S31" s="142">
        <f>SUMIFS(главная!AN:AN,главная!$N:$N,$B31)</f>
        <v>0</v>
      </c>
      <c r="T31" s="142">
        <f>SUMIFS(главная!AO:AO,главная!$N:$N,$B31)</f>
        <v>0</v>
      </c>
      <c r="U31" s="142">
        <f>SUMIFS(главная!AP:AP,главная!$N:$N,$B31)</f>
        <v>0</v>
      </c>
      <c r="V31" s="142">
        <f>SUMIFS(главная!AQ:AQ,главная!$N:$N,$B31)</f>
        <v>0</v>
      </c>
      <c r="W31" s="142">
        <f>SUMIFS(главная!AR:AR,главная!$N:$N,$B31)</f>
        <v>0</v>
      </c>
      <c r="X31" s="142">
        <f>SUMIFS(главная!AS:AS,главная!$N:$N,$B31)</f>
        <v>0</v>
      </c>
      <c r="Y31" s="142">
        <f>SUMIFS(главная!AT:AT,главная!$N:$N,$B31)</f>
        <v>0</v>
      </c>
      <c r="Z31" s="142">
        <f>SUMIFS(главная!AU:AU,главная!$N:$N,$B31)</f>
        <v>0</v>
      </c>
      <c r="AA31" s="142">
        <f>SUMIFS(главная!AV:AV,главная!$N:$N,$B31)</f>
        <v>0</v>
      </c>
      <c r="AB31" s="142">
        <f>SUMIFS(главная!AW:AW,главная!$N:$N,$B31)</f>
        <v>0</v>
      </c>
      <c r="AC31" s="142">
        <f>SUMIFS(главная!AX:AX,главная!$N:$N,$B31)</f>
        <v>0</v>
      </c>
      <c r="AD31" s="142">
        <f>SUMIFS(главная!AY:AY,главная!$N:$N,$B31)</f>
        <v>0</v>
      </c>
      <c r="AE31" s="142">
        <f>SUMIFS(главная!AZ:AZ,главная!$N:$N,$B31)</f>
        <v>0</v>
      </c>
      <c r="AF31" s="142">
        <f>SUMIFS(главная!BA:BA,главная!$N:$N,$B31)</f>
        <v>0</v>
      </c>
      <c r="AG31" s="142">
        <f>SUMIFS(главная!BB:BB,главная!$N:$N,$B31)</f>
        <v>0</v>
      </c>
      <c r="AH31" s="142">
        <f>SUMIFS(главная!BC:BC,главная!$N:$N,$B31)</f>
        <v>0</v>
      </c>
      <c r="AI31" s="142">
        <f>SUMIFS(главная!BD:BD,главная!$N:$N,$B31)</f>
        <v>0</v>
      </c>
      <c r="AJ31" s="89"/>
      <c r="AK31" s="97"/>
    </row>
    <row r="32" spans="1:37" s="91" customFormat="1" x14ac:dyDescent="0.3">
      <c r="A32" s="89"/>
      <c r="B32" s="90" t="str">
        <f>главная!$N$134</f>
        <v>%% поступившие на р/сч по Тарифу-3</v>
      </c>
      <c r="C32" s="77"/>
      <c r="D32" s="174">
        <f t="shared" si="11"/>
        <v>0</v>
      </c>
      <c r="E32" s="76"/>
      <c r="F32" s="142">
        <f>SUMIFS(главная!AA:AA,главная!$N:$N,$B32)</f>
        <v>0</v>
      </c>
      <c r="G32" s="142">
        <f>SUMIFS(главная!AB:AB,главная!$N:$N,$B32)</f>
        <v>0</v>
      </c>
      <c r="H32" s="142">
        <f>SUMIFS(главная!AC:AC,главная!$N:$N,$B32)</f>
        <v>0</v>
      </c>
      <c r="I32" s="142">
        <f>SUMIFS(главная!AD:AD,главная!$N:$N,$B32)</f>
        <v>0</v>
      </c>
      <c r="J32" s="142">
        <f>SUMIFS(главная!AE:AE,главная!$N:$N,$B32)</f>
        <v>0</v>
      </c>
      <c r="K32" s="142">
        <f>SUMIFS(главная!AF:AF,главная!$N:$N,$B32)</f>
        <v>0</v>
      </c>
      <c r="L32" s="142">
        <f>SUMIFS(главная!AG:AG,главная!$N:$N,$B32)</f>
        <v>0</v>
      </c>
      <c r="M32" s="142">
        <f>SUMIFS(главная!AH:AH,главная!$N:$N,$B32)</f>
        <v>0</v>
      </c>
      <c r="N32" s="142">
        <f>SUMIFS(главная!AI:AI,главная!$N:$N,$B32)</f>
        <v>0</v>
      </c>
      <c r="O32" s="142">
        <f>SUMIFS(главная!AJ:AJ,главная!$N:$N,$B32)</f>
        <v>0</v>
      </c>
      <c r="P32" s="142">
        <f>SUMIFS(главная!AK:AK,главная!$N:$N,$B32)</f>
        <v>0</v>
      </c>
      <c r="Q32" s="142">
        <f>SUMIFS(главная!AL:AL,главная!$N:$N,$B32)</f>
        <v>0</v>
      </c>
      <c r="R32" s="142">
        <f>SUMIFS(главная!AM:AM,главная!$N:$N,$B32)</f>
        <v>0</v>
      </c>
      <c r="S32" s="142">
        <f>SUMIFS(главная!AN:AN,главная!$N:$N,$B32)</f>
        <v>0</v>
      </c>
      <c r="T32" s="142">
        <f>SUMIFS(главная!AO:AO,главная!$N:$N,$B32)</f>
        <v>0</v>
      </c>
      <c r="U32" s="142">
        <f>SUMIFS(главная!AP:AP,главная!$N:$N,$B32)</f>
        <v>0</v>
      </c>
      <c r="V32" s="142">
        <f>SUMIFS(главная!AQ:AQ,главная!$N:$N,$B32)</f>
        <v>0</v>
      </c>
      <c r="W32" s="142">
        <f>SUMIFS(главная!AR:AR,главная!$N:$N,$B32)</f>
        <v>0</v>
      </c>
      <c r="X32" s="142">
        <f>SUMIFS(главная!AS:AS,главная!$N:$N,$B32)</f>
        <v>0</v>
      </c>
      <c r="Y32" s="142">
        <f>SUMIFS(главная!AT:AT,главная!$N:$N,$B32)</f>
        <v>0</v>
      </c>
      <c r="Z32" s="142">
        <f>SUMIFS(главная!AU:AU,главная!$N:$N,$B32)</f>
        <v>0</v>
      </c>
      <c r="AA32" s="142">
        <f>SUMIFS(главная!AV:AV,главная!$N:$N,$B32)</f>
        <v>0</v>
      </c>
      <c r="AB32" s="142">
        <f>SUMIFS(главная!AW:AW,главная!$N:$N,$B32)</f>
        <v>0</v>
      </c>
      <c r="AC32" s="142">
        <f>SUMIFS(главная!AX:AX,главная!$N:$N,$B32)</f>
        <v>0</v>
      </c>
      <c r="AD32" s="142">
        <f>SUMIFS(главная!AY:AY,главная!$N:$N,$B32)</f>
        <v>0</v>
      </c>
      <c r="AE32" s="142">
        <f>SUMIFS(главная!AZ:AZ,главная!$N:$N,$B32)</f>
        <v>0</v>
      </c>
      <c r="AF32" s="142">
        <f>SUMIFS(главная!BA:BA,главная!$N:$N,$B32)</f>
        <v>0</v>
      </c>
      <c r="AG32" s="142">
        <f>SUMIFS(главная!BB:BB,главная!$N:$N,$B32)</f>
        <v>0</v>
      </c>
      <c r="AH32" s="142">
        <f>SUMIFS(главная!BC:BC,главная!$N:$N,$B32)</f>
        <v>0</v>
      </c>
      <c r="AI32" s="142">
        <f>SUMIFS(главная!BD:BD,главная!$N:$N,$B32)</f>
        <v>0</v>
      </c>
      <c r="AJ32" s="89"/>
      <c r="AK32" s="97"/>
    </row>
    <row r="33" spans="1:37" s="91" customFormat="1" x14ac:dyDescent="0.3">
      <c r="A33" s="89"/>
      <c r="B33" s="90" t="str">
        <f>главная!$N$172</f>
        <v>%% поступившие на р/сч по Тарифу-4</v>
      </c>
      <c r="C33" s="77"/>
      <c r="D33" s="174">
        <f t="shared" si="11"/>
        <v>0</v>
      </c>
      <c r="E33" s="76"/>
      <c r="F33" s="142">
        <f>SUMIFS(главная!AA:AA,главная!$N:$N,$B33)</f>
        <v>0</v>
      </c>
      <c r="G33" s="142">
        <f>SUMIFS(главная!AB:AB,главная!$N:$N,$B33)</f>
        <v>0</v>
      </c>
      <c r="H33" s="142">
        <f>SUMIFS(главная!AC:AC,главная!$N:$N,$B33)</f>
        <v>0</v>
      </c>
      <c r="I33" s="142">
        <f>SUMIFS(главная!AD:AD,главная!$N:$N,$B33)</f>
        <v>0</v>
      </c>
      <c r="J33" s="142">
        <f>SUMIFS(главная!AE:AE,главная!$N:$N,$B33)</f>
        <v>0</v>
      </c>
      <c r="K33" s="142">
        <f>SUMIFS(главная!AF:AF,главная!$N:$N,$B33)</f>
        <v>0</v>
      </c>
      <c r="L33" s="142">
        <f>SUMIFS(главная!AG:AG,главная!$N:$N,$B33)</f>
        <v>0</v>
      </c>
      <c r="M33" s="142">
        <f>SUMIFS(главная!AH:AH,главная!$N:$N,$B33)</f>
        <v>0</v>
      </c>
      <c r="N33" s="142">
        <f>SUMIFS(главная!AI:AI,главная!$N:$N,$B33)</f>
        <v>0</v>
      </c>
      <c r="O33" s="142">
        <f>SUMIFS(главная!AJ:AJ,главная!$N:$N,$B33)</f>
        <v>0</v>
      </c>
      <c r="P33" s="142">
        <f>SUMIFS(главная!AK:AK,главная!$N:$N,$B33)</f>
        <v>0</v>
      </c>
      <c r="Q33" s="142">
        <f>SUMIFS(главная!AL:AL,главная!$N:$N,$B33)</f>
        <v>0</v>
      </c>
      <c r="R33" s="142">
        <f>SUMIFS(главная!AM:AM,главная!$N:$N,$B33)</f>
        <v>0</v>
      </c>
      <c r="S33" s="142">
        <f>SUMIFS(главная!AN:AN,главная!$N:$N,$B33)</f>
        <v>0</v>
      </c>
      <c r="T33" s="142">
        <f>SUMIFS(главная!AO:AO,главная!$N:$N,$B33)</f>
        <v>0</v>
      </c>
      <c r="U33" s="142">
        <f>SUMIFS(главная!AP:AP,главная!$N:$N,$B33)</f>
        <v>0</v>
      </c>
      <c r="V33" s="142">
        <f>SUMIFS(главная!AQ:AQ,главная!$N:$N,$B33)</f>
        <v>0</v>
      </c>
      <c r="W33" s="142">
        <f>SUMIFS(главная!AR:AR,главная!$N:$N,$B33)</f>
        <v>0</v>
      </c>
      <c r="X33" s="142">
        <f>SUMIFS(главная!AS:AS,главная!$N:$N,$B33)</f>
        <v>0</v>
      </c>
      <c r="Y33" s="142">
        <f>SUMIFS(главная!AT:AT,главная!$N:$N,$B33)</f>
        <v>0</v>
      </c>
      <c r="Z33" s="142">
        <f>SUMIFS(главная!AU:AU,главная!$N:$N,$B33)</f>
        <v>0</v>
      </c>
      <c r="AA33" s="142">
        <f>SUMIFS(главная!AV:AV,главная!$N:$N,$B33)</f>
        <v>0</v>
      </c>
      <c r="AB33" s="142">
        <f>SUMIFS(главная!AW:AW,главная!$N:$N,$B33)</f>
        <v>0</v>
      </c>
      <c r="AC33" s="142">
        <f>SUMIFS(главная!AX:AX,главная!$N:$N,$B33)</f>
        <v>0</v>
      </c>
      <c r="AD33" s="142">
        <f>SUMIFS(главная!AY:AY,главная!$N:$N,$B33)</f>
        <v>0</v>
      </c>
      <c r="AE33" s="142">
        <f>SUMIFS(главная!AZ:AZ,главная!$N:$N,$B33)</f>
        <v>0</v>
      </c>
      <c r="AF33" s="142">
        <f>SUMIFS(главная!BA:BA,главная!$N:$N,$B33)</f>
        <v>0</v>
      </c>
      <c r="AG33" s="142">
        <f>SUMIFS(главная!BB:BB,главная!$N:$N,$B33)</f>
        <v>0</v>
      </c>
      <c r="AH33" s="142">
        <f>SUMIFS(главная!BC:BC,главная!$N:$N,$B33)</f>
        <v>0</v>
      </c>
      <c r="AI33" s="142">
        <f>SUMIFS(главная!BD:BD,главная!$N:$N,$B33)</f>
        <v>0</v>
      </c>
      <c r="AJ33" s="89"/>
      <c r="AK33" s="97"/>
    </row>
    <row r="34" spans="1:37" s="190" customFormat="1" ht="13.8" x14ac:dyDescent="0.3">
      <c r="A34" s="184"/>
      <c r="B34" s="214" t="str">
        <f>главная!$I$45</f>
        <v>Размер возвратов займов за период</v>
      </c>
      <c r="C34" s="184"/>
      <c r="D34" s="215">
        <f t="shared" si="11"/>
        <v>0</v>
      </c>
      <c r="E34" s="187"/>
      <c r="F34" s="216">
        <f>SUMIFS(главная!AA:AA,главная!$I:$I,$B34)</f>
        <v>0</v>
      </c>
      <c r="G34" s="216">
        <f>SUMIFS(главная!AB:AB,главная!$I:$I,$B34)</f>
        <v>0</v>
      </c>
      <c r="H34" s="216">
        <f>SUMIFS(главная!AC:AC,главная!$I:$I,$B34)</f>
        <v>0</v>
      </c>
      <c r="I34" s="216">
        <f>SUMIFS(главная!AD:AD,главная!$I:$I,$B34)</f>
        <v>0</v>
      </c>
      <c r="J34" s="216">
        <f>SUMIFS(главная!AE:AE,главная!$I:$I,$B34)</f>
        <v>0</v>
      </c>
      <c r="K34" s="216">
        <f>SUMIFS(главная!AF:AF,главная!$I:$I,$B34)</f>
        <v>0</v>
      </c>
      <c r="L34" s="216">
        <f>SUMIFS(главная!AG:AG,главная!$I:$I,$B34)</f>
        <v>0</v>
      </c>
      <c r="M34" s="216">
        <f>SUMIFS(главная!AH:AH,главная!$I:$I,$B34)</f>
        <v>0</v>
      </c>
      <c r="N34" s="216">
        <f>SUMIFS(главная!AI:AI,главная!$I:$I,$B34)</f>
        <v>0</v>
      </c>
      <c r="O34" s="216">
        <f>SUMIFS(главная!AJ:AJ,главная!$I:$I,$B34)</f>
        <v>0</v>
      </c>
      <c r="P34" s="216">
        <f>SUMIFS(главная!AK:AK,главная!$I:$I,$B34)</f>
        <v>0</v>
      </c>
      <c r="Q34" s="216">
        <f>SUMIFS(главная!AL:AL,главная!$I:$I,$B34)</f>
        <v>0</v>
      </c>
      <c r="R34" s="216">
        <f>SUMIFS(главная!AM:AM,главная!$I:$I,$B34)</f>
        <v>0</v>
      </c>
      <c r="S34" s="216">
        <f>SUMIFS(главная!AN:AN,главная!$I:$I,$B34)</f>
        <v>0</v>
      </c>
      <c r="T34" s="216">
        <f>SUMIFS(главная!AO:AO,главная!$I:$I,$B34)</f>
        <v>0</v>
      </c>
      <c r="U34" s="216">
        <f>SUMIFS(главная!AP:AP,главная!$I:$I,$B34)</f>
        <v>0</v>
      </c>
      <c r="V34" s="216">
        <f>SUMIFS(главная!AQ:AQ,главная!$I:$I,$B34)</f>
        <v>0</v>
      </c>
      <c r="W34" s="216">
        <f>SUMIFS(главная!AR:AR,главная!$I:$I,$B34)</f>
        <v>0</v>
      </c>
      <c r="X34" s="216">
        <f>SUMIFS(главная!AS:AS,главная!$I:$I,$B34)</f>
        <v>0</v>
      </c>
      <c r="Y34" s="216">
        <f>SUMIFS(главная!AT:AT,главная!$I:$I,$B34)</f>
        <v>0</v>
      </c>
      <c r="Z34" s="216">
        <f>SUMIFS(главная!AU:AU,главная!$I:$I,$B34)</f>
        <v>0</v>
      </c>
      <c r="AA34" s="216">
        <f>SUMIFS(главная!AV:AV,главная!$I:$I,$B34)</f>
        <v>0</v>
      </c>
      <c r="AB34" s="216">
        <f>SUMIFS(главная!AW:AW,главная!$I:$I,$B34)</f>
        <v>0</v>
      </c>
      <c r="AC34" s="216">
        <f>SUMIFS(главная!AX:AX,главная!$I:$I,$B34)</f>
        <v>0</v>
      </c>
      <c r="AD34" s="216">
        <f>SUMIFS(главная!AY:AY,главная!$I:$I,$B34)</f>
        <v>0</v>
      </c>
      <c r="AE34" s="216">
        <f>SUMIFS(главная!AZ:AZ,главная!$I:$I,$B34)</f>
        <v>0</v>
      </c>
      <c r="AF34" s="216">
        <f>SUMIFS(главная!BA:BA,главная!$I:$I,$B34)</f>
        <v>0</v>
      </c>
      <c r="AG34" s="216">
        <f>SUMIFS(главная!BB:BB,главная!$I:$I,$B34)</f>
        <v>0</v>
      </c>
      <c r="AH34" s="216">
        <f>SUMIFS(главная!BC:BC,главная!$I:$I,$B34)</f>
        <v>0</v>
      </c>
      <c r="AI34" s="216">
        <f>SUMIFS(главная!BD:BD,главная!$I:$I,$B34)</f>
        <v>0</v>
      </c>
      <c r="AJ34" s="184"/>
      <c r="AK34" s="189"/>
    </row>
    <row r="35" spans="1:37" s="190" customFormat="1" ht="13.8" x14ac:dyDescent="0.3">
      <c r="A35" s="184"/>
      <c r="B35" s="185" t="str">
        <f>главная!$I$37</f>
        <v>Размер выданных займов за период</v>
      </c>
      <c r="C35" s="184"/>
      <c r="D35" s="186">
        <f t="shared" si="11"/>
        <v>0</v>
      </c>
      <c r="E35" s="187"/>
      <c r="F35" s="188">
        <f>SUMIFS(главная!AA:AA,главная!$I:$I,$B35)</f>
        <v>0</v>
      </c>
      <c r="G35" s="188">
        <f>SUMIFS(главная!AB:AB,главная!$I:$I,$B35)</f>
        <v>0</v>
      </c>
      <c r="H35" s="188">
        <f>SUMIFS(главная!AC:AC,главная!$I:$I,$B35)</f>
        <v>0</v>
      </c>
      <c r="I35" s="188">
        <f>SUMIFS(главная!AD:AD,главная!$I:$I,$B35)</f>
        <v>0</v>
      </c>
      <c r="J35" s="188">
        <f>SUMIFS(главная!AE:AE,главная!$I:$I,$B35)</f>
        <v>0</v>
      </c>
      <c r="K35" s="188">
        <f>SUMIFS(главная!AF:AF,главная!$I:$I,$B35)</f>
        <v>0</v>
      </c>
      <c r="L35" s="188">
        <f>SUMIFS(главная!AG:AG,главная!$I:$I,$B35)</f>
        <v>0</v>
      </c>
      <c r="M35" s="188">
        <f>SUMIFS(главная!AH:AH,главная!$I:$I,$B35)</f>
        <v>0</v>
      </c>
      <c r="N35" s="188">
        <f>SUMIFS(главная!AI:AI,главная!$I:$I,$B35)</f>
        <v>0</v>
      </c>
      <c r="O35" s="188">
        <f>SUMIFS(главная!AJ:AJ,главная!$I:$I,$B35)</f>
        <v>0</v>
      </c>
      <c r="P35" s="188">
        <f>SUMIFS(главная!AK:AK,главная!$I:$I,$B35)</f>
        <v>0</v>
      </c>
      <c r="Q35" s="188">
        <f>SUMIFS(главная!AL:AL,главная!$I:$I,$B35)</f>
        <v>0</v>
      </c>
      <c r="R35" s="188">
        <f>SUMIFS(главная!AM:AM,главная!$I:$I,$B35)</f>
        <v>0</v>
      </c>
      <c r="S35" s="188">
        <f>SUMIFS(главная!AN:AN,главная!$I:$I,$B35)</f>
        <v>0</v>
      </c>
      <c r="T35" s="188">
        <f>SUMIFS(главная!AO:AO,главная!$I:$I,$B35)</f>
        <v>0</v>
      </c>
      <c r="U35" s="188">
        <f>SUMIFS(главная!AP:AP,главная!$I:$I,$B35)</f>
        <v>0</v>
      </c>
      <c r="V35" s="188">
        <f>SUMIFS(главная!AQ:AQ,главная!$I:$I,$B35)</f>
        <v>0</v>
      </c>
      <c r="W35" s="188">
        <f>SUMIFS(главная!AR:AR,главная!$I:$I,$B35)</f>
        <v>0</v>
      </c>
      <c r="X35" s="188">
        <f>SUMIFS(главная!AS:AS,главная!$I:$I,$B35)</f>
        <v>0</v>
      </c>
      <c r="Y35" s="188">
        <f>SUMIFS(главная!AT:AT,главная!$I:$I,$B35)</f>
        <v>0</v>
      </c>
      <c r="Z35" s="188">
        <f>SUMIFS(главная!AU:AU,главная!$I:$I,$B35)</f>
        <v>0</v>
      </c>
      <c r="AA35" s="188">
        <f>SUMIFS(главная!AV:AV,главная!$I:$I,$B35)</f>
        <v>0</v>
      </c>
      <c r="AB35" s="188">
        <f>SUMIFS(главная!AW:AW,главная!$I:$I,$B35)</f>
        <v>0</v>
      </c>
      <c r="AC35" s="188">
        <f>SUMIFS(главная!AX:AX,главная!$I:$I,$B35)</f>
        <v>0</v>
      </c>
      <c r="AD35" s="188">
        <f>SUMIFS(главная!AY:AY,главная!$I:$I,$B35)</f>
        <v>0</v>
      </c>
      <c r="AE35" s="188">
        <f>SUMIFS(главная!AZ:AZ,главная!$I:$I,$B35)</f>
        <v>0</v>
      </c>
      <c r="AF35" s="188">
        <f>SUMIFS(главная!BA:BA,главная!$I:$I,$B35)</f>
        <v>0</v>
      </c>
      <c r="AG35" s="188">
        <f>SUMIFS(главная!BB:BB,главная!$I:$I,$B35)</f>
        <v>0</v>
      </c>
      <c r="AH35" s="188">
        <f>SUMIFS(главная!BC:BC,главная!$I:$I,$B35)</f>
        <v>0</v>
      </c>
      <c r="AI35" s="188">
        <f>SUMIFS(главная!BD:BD,главная!$I:$I,$B35)</f>
        <v>0</v>
      </c>
      <c r="AJ35" s="184"/>
      <c r="AK35" s="189"/>
    </row>
    <row r="36" spans="1:37" s="68" customFormat="1" x14ac:dyDescent="0.3">
      <c r="A36" s="77"/>
      <c r="B36" s="82" t="str">
        <f>главная!$H$347</f>
        <v>Cash Flow</v>
      </c>
      <c r="C36" s="77"/>
      <c r="D36" s="170">
        <f>SUM($E36:$AJ36)</f>
        <v>0</v>
      </c>
      <c r="E36" s="76"/>
      <c r="F36" s="150">
        <f>SUMIFS(главная!AA:AA,главная!$H:$H,$B36,главная!$N:$N,"итого")</f>
        <v>0</v>
      </c>
      <c r="G36" s="150">
        <f>SUMIFS(главная!AB:AB,главная!$H:$H,$B36,главная!$N:$N,"итого")</f>
        <v>0</v>
      </c>
      <c r="H36" s="150">
        <f>SUMIFS(главная!AC:AC,главная!$H:$H,$B36,главная!$N:$N,"итого")</f>
        <v>0</v>
      </c>
      <c r="I36" s="150">
        <f>SUMIFS(главная!AD:AD,главная!$H:$H,$B36,главная!$N:$N,"итого")</f>
        <v>0</v>
      </c>
      <c r="J36" s="150">
        <f>SUMIFS(главная!AE:AE,главная!$H:$H,$B36,главная!$N:$N,"итого")</f>
        <v>0</v>
      </c>
      <c r="K36" s="150">
        <f>SUMIFS(главная!AF:AF,главная!$H:$H,$B36,главная!$N:$N,"итого")</f>
        <v>0</v>
      </c>
      <c r="L36" s="150">
        <f>SUMIFS(главная!AG:AG,главная!$H:$H,$B36,главная!$N:$N,"итого")</f>
        <v>0</v>
      </c>
      <c r="M36" s="150">
        <f>SUMIFS(главная!AH:AH,главная!$H:$H,$B36,главная!$N:$N,"итого")</f>
        <v>0</v>
      </c>
      <c r="N36" s="150">
        <f>SUMIFS(главная!AI:AI,главная!$H:$H,$B36,главная!$N:$N,"итого")</f>
        <v>0</v>
      </c>
      <c r="O36" s="150">
        <f>SUMIFS(главная!AJ:AJ,главная!$H:$H,$B36,главная!$N:$N,"итого")</f>
        <v>0</v>
      </c>
      <c r="P36" s="150">
        <f>SUMIFS(главная!AK:AK,главная!$H:$H,$B36,главная!$N:$N,"итого")</f>
        <v>0</v>
      </c>
      <c r="Q36" s="150">
        <f>SUMIFS(главная!AL:AL,главная!$H:$H,$B36,главная!$N:$N,"итого")</f>
        <v>0</v>
      </c>
      <c r="R36" s="150">
        <f>SUMIFS(главная!AM:AM,главная!$H:$H,$B36,главная!$N:$N,"итого")</f>
        <v>0</v>
      </c>
      <c r="S36" s="150">
        <f>SUMIFS(главная!AN:AN,главная!$H:$H,$B36,главная!$N:$N,"итого")</f>
        <v>0</v>
      </c>
      <c r="T36" s="150">
        <f>SUMIFS(главная!AO:AO,главная!$H:$H,$B36,главная!$N:$N,"итого")</f>
        <v>0</v>
      </c>
      <c r="U36" s="150">
        <f>SUMIFS(главная!AP:AP,главная!$H:$H,$B36,главная!$N:$N,"итого")</f>
        <v>0</v>
      </c>
      <c r="V36" s="150">
        <f>SUMIFS(главная!AQ:AQ,главная!$H:$H,$B36,главная!$N:$N,"итого")</f>
        <v>0</v>
      </c>
      <c r="W36" s="150">
        <f>SUMIFS(главная!AR:AR,главная!$H:$H,$B36,главная!$N:$N,"итого")</f>
        <v>0</v>
      </c>
      <c r="X36" s="150">
        <f>SUMIFS(главная!AS:AS,главная!$H:$H,$B36,главная!$N:$N,"итого")</f>
        <v>0</v>
      </c>
      <c r="Y36" s="150">
        <f>SUMIFS(главная!AT:AT,главная!$H:$H,$B36,главная!$N:$N,"итого")</f>
        <v>0</v>
      </c>
      <c r="Z36" s="150">
        <f>SUMIFS(главная!AU:AU,главная!$H:$H,$B36,главная!$N:$N,"итого")</f>
        <v>0</v>
      </c>
      <c r="AA36" s="150">
        <f>SUMIFS(главная!AV:AV,главная!$H:$H,$B36,главная!$N:$N,"итого")</f>
        <v>0</v>
      </c>
      <c r="AB36" s="150">
        <f>SUMIFS(главная!AW:AW,главная!$H:$H,$B36,главная!$N:$N,"итого")</f>
        <v>0</v>
      </c>
      <c r="AC36" s="150">
        <f>SUMIFS(главная!AX:AX,главная!$H:$H,$B36,главная!$N:$N,"итого")</f>
        <v>0</v>
      </c>
      <c r="AD36" s="150">
        <f>SUMIFS(главная!AY:AY,главная!$H:$H,$B36,главная!$N:$N,"итого")</f>
        <v>0</v>
      </c>
      <c r="AE36" s="150">
        <f>SUMIFS(главная!AZ:AZ,главная!$H:$H,$B36,главная!$N:$N,"итого")</f>
        <v>0</v>
      </c>
      <c r="AF36" s="150">
        <f>SUMIFS(главная!BA:BA,главная!$H:$H,$B36,главная!$N:$N,"итого")</f>
        <v>0</v>
      </c>
      <c r="AG36" s="150">
        <f>SUMIFS(главная!BB:BB,главная!$H:$H,$B36,главная!$N:$N,"итого")</f>
        <v>0</v>
      </c>
      <c r="AH36" s="150">
        <f>SUMIFS(главная!BC:BC,главная!$H:$H,$B36,главная!$N:$N,"итого")</f>
        <v>0</v>
      </c>
      <c r="AI36" s="150">
        <f>SUMIFS(главная!BD:BD,главная!$H:$H,$B36,главная!$N:$N,"итого")</f>
        <v>0</v>
      </c>
      <c r="AJ36" s="77"/>
      <c r="AK36" s="97"/>
    </row>
    <row r="37" spans="1:37" x14ac:dyDescent="0.3">
      <c r="A37" s="76"/>
      <c r="B37" s="80"/>
      <c r="C37" s="77"/>
      <c r="D37" s="181"/>
      <c r="E37" s="76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76"/>
      <c r="AK37" s="97"/>
    </row>
    <row r="38" spans="1:37" x14ac:dyDescent="0.3">
      <c r="A38" s="76"/>
      <c r="B38" s="217" t="s">
        <v>130</v>
      </c>
      <c r="C38" s="77"/>
      <c r="D38" s="181"/>
      <c r="E38" s="218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76"/>
      <c r="AK38" s="97"/>
    </row>
    <row r="39" spans="1:37" s="68" customFormat="1" x14ac:dyDescent="0.3">
      <c r="A39" s="77"/>
      <c r="B39" s="223" t="str">
        <f>главная!$H$359</f>
        <v>Требуемый объем поступлений инвестиций</v>
      </c>
      <c r="C39" s="77"/>
      <c r="D39" s="220">
        <f>SUM($E39:$AJ39)</f>
        <v>0</v>
      </c>
      <c r="E39" s="218"/>
      <c r="F39" s="195">
        <f>SUMIFS(главная!AA:AA,главная!$H:$H,$B39,главная!$N:$N,"итого")</f>
        <v>0</v>
      </c>
      <c r="G39" s="195">
        <f>SUMIFS(главная!AB:AB,главная!$H:$H,$B39,главная!$N:$N,"итого")</f>
        <v>0</v>
      </c>
      <c r="H39" s="195">
        <f>SUMIFS(главная!AC:AC,главная!$H:$H,$B39,главная!$N:$N,"итого")</f>
        <v>0</v>
      </c>
      <c r="I39" s="195">
        <f>SUMIFS(главная!AD:AD,главная!$H:$H,$B39,главная!$N:$N,"итого")</f>
        <v>0</v>
      </c>
      <c r="J39" s="195">
        <f>SUMIFS(главная!AE:AE,главная!$H:$H,$B39,главная!$N:$N,"итого")</f>
        <v>0</v>
      </c>
      <c r="K39" s="195">
        <f>SUMIFS(главная!AF:AF,главная!$H:$H,$B39,главная!$N:$N,"итого")</f>
        <v>0</v>
      </c>
      <c r="L39" s="195">
        <f>SUMIFS(главная!AG:AG,главная!$H:$H,$B39,главная!$N:$N,"итого")</f>
        <v>0</v>
      </c>
      <c r="M39" s="195">
        <f>SUMIFS(главная!AH:AH,главная!$H:$H,$B39,главная!$N:$N,"итого")</f>
        <v>0</v>
      </c>
      <c r="N39" s="195">
        <f>SUMIFS(главная!AI:AI,главная!$H:$H,$B39,главная!$N:$N,"итого")</f>
        <v>0</v>
      </c>
      <c r="O39" s="195">
        <f>SUMIFS(главная!AJ:AJ,главная!$H:$H,$B39,главная!$N:$N,"итого")</f>
        <v>0</v>
      </c>
      <c r="P39" s="195">
        <f>SUMIFS(главная!AK:AK,главная!$H:$H,$B39,главная!$N:$N,"итого")</f>
        <v>0</v>
      </c>
      <c r="Q39" s="195">
        <f>SUMIFS(главная!AL:AL,главная!$H:$H,$B39,главная!$N:$N,"итого")</f>
        <v>0</v>
      </c>
      <c r="R39" s="195">
        <f>SUMIFS(главная!AM:AM,главная!$H:$H,$B39,главная!$N:$N,"итого")</f>
        <v>0</v>
      </c>
      <c r="S39" s="195">
        <f>SUMIFS(главная!AN:AN,главная!$H:$H,$B39,главная!$N:$N,"итого")</f>
        <v>0</v>
      </c>
      <c r="T39" s="195">
        <f>SUMIFS(главная!AO:AO,главная!$H:$H,$B39,главная!$N:$N,"итого")</f>
        <v>0</v>
      </c>
      <c r="U39" s="195">
        <f>SUMIFS(главная!AP:AP,главная!$H:$H,$B39,главная!$N:$N,"итого")</f>
        <v>0</v>
      </c>
      <c r="V39" s="195">
        <f>SUMIFS(главная!AQ:AQ,главная!$H:$H,$B39,главная!$N:$N,"итого")</f>
        <v>0</v>
      </c>
      <c r="W39" s="195">
        <f>SUMIFS(главная!AR:AR,главная!$H:$H,$B39,главная!$N:$N,"итого")</f>
        <v>0</v>
      </c>
      <c r="X39" s="195">
        <f>SUMIFS(главная!AS:AS,главная!$H:$H,$B39,главная!$N:$N,"итого")</f>
        <v>0</v>
      </c>
      <c r="Y39" s="195">
        <f>SUMIFS(главная!AT:AT,главная!$H:$H,$B39,главная!$N:$N,"итого")</f>
        <v>0</v>
      </c>
      <c r="Z39" s="195">
        <f>SUMIFS(главная!AU:AU,главная!$H:$H,$B39,главная!$N:$N,"итого")</f>
        <v>0</v>
      </c>
      <c r="AA39" s="195">
        <f>SUMIFS(главная!AV:AV,главная!$H:$H,$B39,главная!$N:$N,"итого")</f>
        <v>0</v>
      </c>
      <c r="AB39" s="195">
        <f>SUMIFS(главная!AW:AW,главная!$H:$H,$B39,главная!$N:$N,"итого")</f>
        <v>0</v>
      </c>
      <c r="AC39" s="195">
        <f>SUMIFS(главная!AX:AX,главная!$H:$H,$B39,главная!$N:$N,"итого")</f>
        <v>0</v>
      </c>
      <c r="AD39" s="195">
        <f>SUMIFS(главная!AY:AY,главная!$H:$H,$B39,главная!$N:$N,"итого")</f>
        <v>0</v>
      </c>
      <c r="AE39" s="195">
        <f>SUMIFS(главная!AZ:AZ,главная!$H:$H,$B39,главная!$N:$N,"итого")</f>
        <v>0</v>
      </c>
      <c r="AF39" s="195">
        <f>SUMIFS(главная!BA:BA,главная!$H:$H,$B39,главная!$N:$N,"итого")</f>
        <v>0</v>
      </c>
      <c r="AG39" s="195">
        <f>SUMIFS(главная!BB:BB,главная!$H:$H,$B39,главная!$N:$N,"итого")</f>
        <v>0</v>
      </c>
      <c r="AH39" s="195">
        <f>SUMIFS(главная!BC:BC,главная!$H:$H,$B39,главная!$N:$N,"итого")</f>
        <v>0</v>
      </c>
      <c r="AI39" s="195">
        <f>SUMIFS(главная!BD:BD,главная!$H:$H,$B39,главная!$N:$N,"итого")</f>
        <v>0</v>
      </c>
      <c r="AJ39" s="88" t="s">
        <v>43</v>
      </c>
      <c r="AK39" s="97"/>
    </row>
    <row r="40" spans="1:37" s="68" customFormat="1" x14ac:dyDescent="0.3">
      <c r="A40" s="77"/>
      <c r="B40" s="192" t="s">
        <v>129</v>
      </c>
      <c r="C40" s="193" t="s">
        <v>7</v>
      </c>
      <c r="D40" s="182">
        <v>0.18</v>
      </c>
      <c r="E40" s="76"/>
      <c r="F40" s="16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77"/>
      <c r="AK40" s="97"/>
    </row>
    <row r="41" spans="1:37" s="68" customFormat="1" x14ac:dyDescent="0.3">
      <c r="A41" s="77"/>
      <c r="B41" s="168" t="str">
        <f>главная!$H$367</f>
        <v>%% по инвестициям за период</v>
      </c>
      <c r="C41" s="77"/>
      <c r="D41" s="221">
        <f>SUM($E41:$AJ41)</f>
        <v>0</v>
      </c>
      <c r="E41" s="218"/>
      <c r="F41" s="194">
        <f>SUMIFS(главная!AA:AA,главная!$H:$H,$B41,главная!$N:$N,"итого")</f>
        <v>0</v>
      </c>
      <c r="G41" s="222">
        <f>SUMIFS(главная!AB:AB,главная!$H:$H,$B41,главная!$N:$N,"итого")</f>
        <v>0</v>
      </c>
      <c r="H41" s="222">
        <f>SUMIFS(главная!AC:AC,главная!$H:$H,$B41,главная!$N:$N,"итого")</f>
        <v>0</v>
      </c>
      <c r="I41" s="222">
        <f>SUMIFS(главная!AD:AD,главная!$H:$H,$B41,главная!$N:$N,"итого")</f>
        <v>0</v>
      </c>
      <c r="J41" s="222">
        <f>SUMIFS(главная!AE:AE,главная!$H:$H,$B41,главная!$N:$N,"итого")</f>
        <v>0</v>
      </c>
      <c r="K41" s="222">
        <f>SUMIFS(главная!AF:AF,главная!$H:$H,$B41,главная!$N:$N,"итого")</f>
        <v>0</v>
      </c>
      <c r="L41" s="222">
        <f>SUMIFS(главная!AG:AG,главная!$H:$H,$B41,главная!$N:$N,"итого")</f>
        <v>0</v>
      </c>
      <c r="M41" s="222">
        <f>SUMIFS(главная!AH:AH,главная!$H:$H,$B41,главная!$N:$N,"итого")</f>
        <v>0</v>
      </c>
      <c r="N41" s="222">
        <f>SUMIFS(главная!AI:AI,главная!$H:$H,$B41,главная!$N:$N,"итого")</f>
        <v>0</v>
      </c>
      <c r="O41" s="222">
        <f>SUMIFS(главная!AJ:AJ,главная!$H:$H,$B41,главная!$N:$N,"итого")</f>
        <v>0</v>
      </c>
      <c r="P41" s="222">
        <f>SUMIFS(главная!AK:AK,главная!$H:$H,$B41,главная!$N:$N,"итого")</f>
        <v>0</v>
      </c>
      <c r="Q41" s="222">
        <f>SUMIFS(главная!AL:AL,главная!$H:$H,$B41,главная!$N:$N,"итого")</f>
        <v>0</v>
      </c>
      <c r="R41" s="222">
        <f>SUMIFS(главная!AM:AM,главная!$H:$H,$B41,главная!$N:$N,"итого")</f>
        <v>0</v>
      </c>
      <c r="S41" s="222">
        <f>SUMIFS(главная!AN:AN,главная!$H:$H,$B41,главная!$N:$N,"итого")</f>
        <v>0</v>
      </c>
      <c r="T41" s="222">
        <f>SUMIFS(главная!AO:AO,главная!$H:$H,$B41,главная!$N:$N,"итого")</f>
        <v>0</v>
      </c>
      <c r="U41" s="222">
        <f>SUMIFS(главная!AP:AP,главная!$H:$H,$B41,главная!$N:$N,"итого")</f>
        <v>0</v>
      </c>
      <c r="V41" s="222">
        <f>SUMIFS(главная!AQ:AQ,главная!$H:$H,$B41,главная!$N:$N,"итого")</f>
        <v>0</v>
      </c>
      <c r="W41" s="222">
        <f>SUMIFS(главная!AR:AR,главная!$H:$H,$B41,главная!$N:$N,"итого")</f>
        <v>0</v>
      </c>
      <c r="X41" s="222">
        <f>SUMIFS(главная!AS:AS,главная!$H:$H,$B41,главная!$N:$N,"итого")</f>
        <v>0</v>
      </c>
      <c r="Y41" s="222">
        <f>SUMIFS(главная!AT:AT,главная!$H:$H,$B41,главная!$N:$N,"итого")</f>
        <v>0</v>
      </c>
      <c r="Z41" s="222">
        <f>SUMIFS(главная!AU:AU,главная!$H:$H,$B41,главная!$N:$N,"итого")</f>
        <v>0</v>
      </c>
      <c r="AA41" s="222">
        <f>SUMIFS(главная!AV:AV,главная!$H:$H,$B41,главная!$N:$N,"итого")</f>
        <v>0</v>
      </c>
      <c r="AB41" s="222">
        <f>SUMIFS(главная!AW:AW,главная!$H:$H,$B41,главная!$N:$N,"итого")</f>
        <v>0</v>
      </c>
      <c r="AC41" s="222">
        <f>SUMIFS(главная!AX:AX,главная!$H:$H,$B41,главная!$N:$N,"итого")</f>
        <v>0</v>
      </c>
      <c r="AD41" s="222">
        <f>SUMIFS(главная!AY:AY,главная!$H:$H,$B41,главная!$N:$N,"итого")</f>
        <v>0</v>
      </c>
      <c r="AE41" s="222">
        <f>SUMIFS(главная!AZ:AZ,главная!$H:$H,$B41,главная!$N:$N,"итого")</f>
        <v>0</v>
      </c>
      <c r="AF41" s="222">
        <f>SUMIFS(главная!BA:BA,главная!$H:$H,$B41,главная!$N:$N,"итого")</f>
        <v>0</v>
      </c>
      <c r="AG41" s="222">
        <f>SUMIFS(главная!BB:BB,главная!$H:$H,$B41,главная!$N:$N,"итого")</f>
        <v>0</v>
      </c>
      <c r="AH41" s="222">
        <f>SUMIFS(главная!BC:BC,главная!$H:$H,$B41,главная!$N:$N,"итого")</f>
        <v>0</v>
      </c>
      <c r="AI41" s="222">
        <f>SUMIFS(главная!BD:BD,главная!$H:$H,$B41,главная!$N:$N,"итого")</f>
        <v>0</v>
      </c>
      <c r="AJ41" s="77"/>
      <c r="AK41" s="97"/>
    </row>
    <row r="42" spans="1:37" x14ac:dyDescent="0.3">
      <c r="A42" s="76"/>
      <c r="B42" s="76"/>
      <c r="C42" s="76"/>
      <c r="D42" s="171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97"/>
    </row>
    <row r="43" spans="1:37" x14ac:dyDescent="0.3">
      <c r="B43" s="67"/>
    </row>
  </sheetData>
  <conditionalFormatting sqref="AK1:AK8 AK12:AK16 AK19:AK27 AK36:AK1048576">
    <cfRule type="cellIs" dxfId="115" priority="9" operator="notEqual">
      <formula>0</formula>
    </cfRule>
  </conditionalFormatting>
  <conditionalFormatting sqref="AK10">
    <cfRule type="cellIs" dxfId="114" priority="8" operator="notEqual">
      <formula>0</formula>
    </cfRule>
  </conditionalFormatting>
  <conditionalFormatting sqref="AK9">
    <cfRule type="cellIs" dxfId="113" priority="7" operator="notEqual">
      <formula>0</formula>
    </cfRule>
  </conditionalFormatting>
  <conditionalFormatting sqref="AK11">
    <cfRule type="cellIs" dxfId="112" priority="6" operator="notEqual">
      <formula>0</formula>
    </cfRule>
  </conditionalFormatting>
  <conditionalFormatting sqref="AK17">
    <cfRule type="cellIs" dxfId="111" priority="5" operator="notEqual">
      <formula>0</formula>
    </cfRule>
  </conditionalFormatting>
  <conditionalFormatting sqref="AK18">
    <cfRule type="cellIs" dxfId="110" priority="4" operator="notEqual">
      <formula>0</formula>
    </cfRule>
  </conditionalFormatting>
  <conditionalFormatting sqref="AK28:AK33">
    <cfRule type="cellIs" dxfId="109" priority="3" operator="notEqual">
      <formula>0</formula>
    </cfRule>
  </conditionalFormatting>
  <conditionalFormatting sqref="AK35">
    <cfRule type="cellIs" dxfId="108" priority="2" operator="notEqual">
      <formula>0</formula>
    </cfRule>
  </conditionalFormatting>
  <conditionalFormatting sqref="AK34">
    <cfRule type="cellIs" dxfId="107" priority="1" operator="not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BF403"/>
  <sheetViews>
    <sheetView showGridLines="0" tabSelected="1" workbookViewId="0">
      <pane xSplit="24" ySplit="7" topLeftCell="Y8" activePane="bottomRight" state="frozen"/>
      <selection pane="topRight" activeCell="Y1" sqref="Y1"/>
      <selection pane="bottomLeft" activeCell="A8" sqref="A8"/>
      <selection pane="bottomRight"/>
    </sheetView>
  </sheetViews>
  <sheetFormatPr defaultRowHeight="12" x14ac:dyDescent="0.25"/>
  <cols>
    <col min="1" max="4" width="1.77734375" style="2" customWidth="1"/>
    <col min="5" max="5" width="11.77734375" style="2" customWidth="1"/>
    <col min="6" max="6" width="3.77734375" style="65" customWidth="1"/>
    <col min="7" max="7" width="1.77734375" style="6" customWidth="1"/>
    <col min="8" max="10" width="1.77734375" style="2" customWidth="1"/>
    <col min="11" max="11" width="30.5546875" style="2" customWidth="1"/>
    <col min="12" max="12" width="1.77734375" style="2" customWidth="1"/>
    <col min="13" max="13" width="1.77734375" style="6" customWidth="1"/>
    <col min="14" max="14" width="29.5546875" style="2" bestFit="1" customWidth="1"/>
    <col min="15" max="16" width="1.77734375" style="2" customWidth="1"/>
    <col min="17" max="17" width="8.88671875" style="2"/>
    <col min="18" max="18" width="1.77734375" style="2" customWidth="1"/>
    <col min="19" max="19" width="1.77734375" style="6" customWidth="1"/>
    <col min="20" max="20" width="20.44140625" style="2" bestFit="1" customWidth="1"/>
    <col min="21" max="21" width="1.77734375" style="28" customWidth="1"/>
    <col min="22" max="22" width="1.77734375" style="2" customWidth="1"/>
    <col min="23" max="23" width="10.77734375" style="4" customWidth="1"/>
    <col min="24" max="24" width="1.77734375" style="2" customWidth="1"/>
    <col min="25" max="25" width="1.77734375" style="6" customWidth="1"/>
    <col min="26" max="26" width="10.77734375" style="8" customWidth="1"/>
    <col min="27" max="56" width="12.77734375" style="8" customWidth="1"/>
    <col min="57" max="58" width="1.77734375" style="2" customWidth="1"/>
    <col min="59" max="16384" width="8.88671875" style="2"/>
  </cols>
  <sheetData>
    <row r="1" spans="1:58" s="33" customFormat="1" x14ac:dyDescent="0.25">
      <c r="A1" s="30"/>
      <c r="B1" s="30"/>
      <c r="C1" s="30"/>
      <c r="D1" s="3" t="s">
        <v>57</v>
      </c>
      <c r="E1" s="30"/>
      <c r="F1" s="58"/>
      <c r="G1" s="31"/>
      <c r="H1" s="30"/>
      <c r="I1" s="30"/>
      <c r="J1" s="30"/>
      <c r="K1" s="30"/>
      <c r="L1" s="30"/>
      <c r="M1" s="5"/>
      <c r="N1" s="30"/>
      <c r="O1" s="30"/>
      <c r="P1" s="30"/>
      <c r="Q1" s="30"/>
      <c r="R1" s="30"/>
      <c r="S1" s="31"/>
      <c r="T1" s="30"/>
      <c r="U1" s="31"/>
      <c r="V1" s="30"/>
      <c r="W1" s="32"/>
      <c r="X1" s="30"/>
      <c r="Y1" s="5"/>
      <c r="Z1" s="104"/>
      <c r="AA1" s="105">
        <v>1</v>
      </c>
      <c r="AB1" s="105">
        <f>AA1+1</f>
        <v>2</v>
      </c>
      <c r="AC1" s="105">
        <f t="shared" ref="AC1:AP1" si="0">AB1+1</f>
        <v>3</v>
      </c>
      <c r="AD1" s="105">
        <f t="shared" si="0"/>
        <v>4</v>
      </c>
      <c r="AE1" s="105">
        <f t="shared" si="0"/>
        <v>5</v>
      </c>
      <c r="AF1" s="105">
        <f t="shared" si="0"/>
        <v>6</v>
      </c>
      <c r="AG1" s="105">
        <f t="shared" si="0"/>
        <v>7</v>
      </c>
      <c r="AH1" s="105">
        <f t="shared" si="0"/>
        <v>8</v>
      </c>
      <c r="AI1" s="105">
        <f t="shared" si="0"/>
        <v>9</v>
      </c>
      <c r="AJ1" s="105">
        <f t="shared" si="0"/>
        <v>10</v>
      </c>
      <c r="AK1" s="105">
        <f t="shared" si="0"/>
        <v>11</v>
      </c>
      <c r="AL1" s="105">
        <f t="shared" si="0"/>
        <v>12</v>
      </c>
      <c r="AM1" s="105">
        <f t="shared" si="0"/>
        <v>13</v>
      </c>
      <c r="AN1" s="105">
        <f t="shared" si="0"/>
        <v>14</v>
      </c>
      <c r="AO1" s="105">
        <f t="shared" si="0"/>
        <v>15</v>
      </c>
      <c r="AP1" s="105">
        <f t="shared" si="0"/>
        <v>16</v>
      </c>
      <c r="AQ1" s="105">
        <f t="shared" ref="AQ1" si="1">AP1+1</f>
        <v>17</v>
      </c>
      <c r="AR1" s="105">
        <f t="shared" ref="AR1" si="2">AQ1+1</f>
        <v>18</v>
      </c>
      <c r="AS1" s="105">
        <f t="shared" ref="AS1" si="3">AR1+1</f>
        <v>19</v>
      </c>
      <c r="AT1" s="105">
        <f t="shared" ref="AT1" si="4">AS1+1</f>
        <v>20</v>
      </c>
      <c r="AU1" s="105">
        <f t="shared" ref="AU1" si="5">AT1+1</f>
        <v>21</v>
      </c>
      <c r="AV1" s="105">
        <f t="shared" ref="AV1" si="6">AU1+1</f>
        <v>22</v>
      </c>
      <c r="AW1" s="105">
        <f t="shared" ref="AW1" si="7">AV1+1</f>
        <v>23</v>
      </c>
      <c r="AX1" s="105">
        <f t="shared" ref="AX1" si="8">AW1+1</f>
        <v>24</v>
      </c>
      <c r="AY1" s="105">
        <f t="shared" ref="AY1" si="9">AX1+1</f>
        <v>25</v>
      </c>
      <c r="AZ1" s="105">
        <f t="shared" ref="AZ1" si="10">AY1+1</f>
        <v>26</v>
      </c>
      <c r="BA1" s="105">
        <f t="shared" ref="BA1" si="11">AZ1+1</f>
        <v>27</v>
      </c>
      <c r="BB1" s="105">
        <f t="shared" ref="BB1" si="12">BA1+1</f>
        <v>28</v>
      </c>
      <c r="BC1" s="105">
        <f t="shared" ref="BC1" si="13">BB1+1</f>
        <v>29</v>
      </c>
      <c r="BD1" s="106">
        <f t="shared" ref="BD1" si="14">BC1+1</f>
        <v>30</v>
      </c>
      <c r="BE1" s="30"/>
      <c r="BF1" s="30"/>
    </row>
    <row r="2" spans="1:58" x14ac:dyDescent="0.25">
      <c r="A2" s="1"/>
      <c r="B2" s="1"/>
      <c r="C2" s="1"/>
      <c r="D2" s="3" t="s">
        <v>146</v>
      </c>
      <c r="E2" s="1"/>
      <c r="F2" s="58"/>
      <c r="G2" s="5"/>
      <c r="H2" s="1"/>
      <c r="I2" s="1"/>
      <c r="J2" s="1"/>
      <c r="K2" s="1"/>
      <c r="L2" s="1"/>
      <c r="M2" s="5"/>
      <c r="N2" s="1"/>
      <c r="O2" s="1"/>
      <c r="P2" s="1"/>
      <c r="Q2" s="1"/>
      <c r="R2" s="1"/>
      <c r="S2" s="5"/>
      <c r="T2" s="1"/>
      <c r="U2" s="25"/>
      <c r="V2" s="1"/>
      <c r="W2" s="3"/>
      <c r="X2" s="1"/>
      <c r="Y2" s="5"/>
      <c r="Z2" s="107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9"/>
      <c r="BE2" s="1"/>
      <c r="BF2" s="1"/>
    </row>
    <row r="3" spans="1:58" x14ac:dyDescent="0.25">
      <c r="A3" s="1"/>
      <c r="B3" s="1"/>
      <c r="C3" s="1"/>
      <c r="D3" s="3"/>
      <c r="E3" s="1"/>
      <c r="F3" s="58"/>
      <c r="G3" s="5"/>
      <c r="H3" s="1"/>
      <c r="I3" s="1"/>
      <c r="J3" s="1"/>
      <c r="K3" s="1"/>
      <c r="L3" s="1"/>
      <c r="M3" s="5"/>
      <c r="N3" s="1"/>
      <c r="O3" s="1"/>
      <c r="P3" s="1"/>
      <c r="Q3" s="1"/>
      <c r="R3" s="1"/>
      <c r="S3" s="5"/>
      <c r="T3" s="1"/>
      <c r="U3" s="25"/>
      <c r="V3" s="1"/>
      <c r="W3" s="3"/>
      <c r="X3" s="1"/>
      <c r="Y3" s="5"/>
      <c r="Z3" s="107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9"/>
      <c r="BE3" s="1"/>
      <c r="BF3" s="1"/>
    </row>
    <row r="4" spans="1:58" ht="12.6" thickBot="1" x14ac:dyDescent="0.3">
      <c r="A4" s="1"/>
      <c r="B4" s="1"/>
      <c r="C4" s="1"/>
      <c r="D4" s="1"/>
      <c r="E4" s="1"/>
      <c r="F4" s="58"/>
      <c r="G4" s="5"/>
      <c r="H4" s="1"/>
      <c r="I4" s="1"/>
      <c r="J4" s="1"/>
      <c r="K4" s="1"/>
      <c r="L4" s="1"/>
      <c r="M4" s="5"/>
      <c r="N4" s="1"/>
      <c r="O4" s="1"/>
      <c r="P4" s="1"/>
      <c r="Q4" s="1"/>
      <c r="R4" s="1"/>
      <c r="S4" s="5"/>
      <c r="T4" s="1"/>
      <c r="U4" s="25"/>
      <c r="V4" s="1"/>
      <c r="W4" s="3"/>
      <c r="X4" s="1"/>
      <c r="Y4" s="5"/>
      <c r="Z4" s="107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9"/>
      <c r="BE4" s="1"/>
      <c r="BF4" s="1"/>
    </row>
    <row r="5" spans="1:58" x14ac:dyDescent="0.25">
      <c r="A5" s="1"/>
      <c r="B5" s="1"/>
      <c r="C5" s="1"/>
      <c r="D5" s="1"/>
      <c r="E5" s="1"/>
      <c r="F5" s="59"/>
      <c r="G5" s="56"/>
      <c r="H5" s="1"/>
      <c r="I5" s="1"/>
      <c r="J5" s="1"/>
      <c r="K5" s="1"/>
      <c r="L5" s="1"/>
      <c r="M5" s="5"/>
      <c r="N5" s="1"/>
      <c r="O5" s="1"/>
      <c r="P5" s="1"/>
      <c r="Q5" s="1"/>
      <c r="R5" s="1"/>
      <c r="S5" s="5"/>
      <c r="T5" s="1"/>
      <c r="U5" s="25"/>
      <c r="V5" s="1"/>
      <c r="W5" s="226" t="s">
        <v>147</v>
      </c>
      <c r="X5" s="1"/>
      <c r="Y5" s="5"/>
      <c r="Z5" s="107"/>
      <c r="AA5" s="108" t="s">
        <v>61</v>
      </c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9"/>
      <c r="BE5" s="1"/>
      <c r="BF5" s="1"/>
    </row>
    <row r="6" spans="1:58" s="4" customFormat="1" ht="12.6" thickBot="1" x14ac:dyDescent="0.3">
      <c r="A6" s="3"/>
      <c r="B6" s="3"/>
      <c r="C6" s="3"/>
      <c r="D6" s="3"/>
      <c r="E6" s="3" t="s">
        <v>0</v>
      </c>
      <c r="F6" s="60"/>
      <c r="G6" s="57"/>
      <c r="H6" s="3" t="s">
        <v>1</v>
      </c>
      <c r="I6" s="3"/>
      <c r="J6" s="3"/>
      <c r="K6" s="3"/>
      <c r="L6" s="3"/>
      <c r="M6" s="5"/>
      <c r="N6" s="3" t="s">
        <v>2</v>
      </c>
      <c r="O6" s="3"/>
      <c r="P6" s="3"/>
      <c r="Q6" s="3" t="s">
        <v>3</v>
      </c>
      <c r="R6" s="3"/>
      <c r="S6" s="5"/>
      <c r="T6" s="3" t="s">
        <v>4</v>
      </c>
      <c r="U6" s="25"/>
      <c r="V6" s="3"/>
      <c r="W6" s="9" t="s">
        <v>5</v>
      </c>
      <c r="X6" s="3"/>
      <c r="Y6" s="5"/>
      <c r="Z6" s="135" t="s">
        <v>6</v>
      </c>
      <c r="AA6" s="136" t="str">
        <f>IF(OR($T$9="",$T$9=0),"",$T$9)</f>
        <v/>
      </c>
      <c r="AB6" s="110" t="str">
        <f>IF(AA6="","",IF(AA$1-$AA$1+1&gt;=$T$11,"",EOMONTH(AA6,0)+1))</f>
        <v/>
      </c>
      <c r="AC6" s="110" t="str">
        <f t="shared" ref="AC6:BD6" si="15">IF(AB6="","",IF(AB$1-$AA$1+1&gt;=$T$11,"",EOMONTH(AB6,0)+1))</f>
        <v/>
      </c>
      <c r="AD6" s="110" t="str">
        <f t="shared" si="15"/>
        <v/>
      </c>
      <c r="AE6" s="110" t="str">
        <f t="shared" si="15"/>
        <v/>
      </c>
      <c r="AF6" s="110" t="str">
        <f t="shared" si="15"/>
        <v/>
      </c>
      <c r="AG6" s="110" t="str">
        <f t="shared" si="15"/>
        <v/>
      </c>
      <c r="AH6" s="110" t="str">
        <f t="shared" si="15"/>
        <v/>
      </c>
      <c r="AI6" s="110" t="str">
        <f t="shared" si="15"/>
        <v/>
      </c>
      <c r="AJ6" s="110" t="str">
        <f t="shared" si="15"/>
        <v/>
      </c>
      <c r="AK6" s="110" t="str">
        <f t="shared" si="15"/>
        <v/>
      </c>
      <c r="AL6" s="110" t="str">
        <f t="shared" si="15"/>
        <v/>
      </c>
      <c r="AM6" s="110" t="str">
        <f t="shared" si="15"/>
        <v/>
      </c>
      <c r="AN6" s="110" t="str">
        <f t="shared" si="15"/>
        <v/>
      </c>
      <c r="AO6" s="110" t="str">
        <f t="shared" si="15"/>
        <v/>
      </c>
      <c r="AP6" s="110" t="str">
        <f t="shared" si="15"/>
        <v/>
      </c>
      <c r="AQ6" s="110" t="str">
        <f t="shared" si="15"/>
        <v/>
      </c>
      <c r="AR6" s="110" t="str">
        <f t="shared" si="15"/>
        <v/>
      </c>
      <c r="AS6" s="110" t="str">
        <f t="shared" si="15"/>
        <v/>
      </c>
      <c r="AT6" s="110" t="str">
        <f t="shared" si="15"/>
        <v/>
      </c>
      <c r="AU6" s="110" t="str">
        <f t="shared" si="15"/>
        <v/>
      </c>
      <c r="AV6" s="110" t="str">
        <f t="shared" si="15"/>
        <v/>
      </c>
      <c r="AW6" s="110" t="str">
        <f t="shared" si="15"/>
        <v/>
      </c>
      <c r="AX6" s="110" t="str">
        <f t="shared" si="15"/>
        <v/>
      </c>
      <c r="AY6" s="110" t="str">
        <f t="shared" si="15"/>
        <v/>
      </c>
      <c r="AZ6" s="110" t="str">
        <f t="shared" si="15"/>
        <v/>
      </c>
      <c r="BA6" s="110" t="str">
        <f t="shared" si="15"/>
        <v/>
      </c>
      <c r="BB6" s="110" t="str">
        <f t="shared" si="15"/>
        <v/>
      </c>
      <c r="BC6" s="110" t="str">
        <f t="shared" si="15"/>
        <v/>
      </c>
      <c r="BD6" s="111" t="str">
        <f t="shared" si="15"/>
        <v/>
      </c>
      <c r="BE6" s="3"/>
      <c r="BF6" s="3"/>
    </row>
    <row r="7" spans="1:58" ht="4.05" customHeight="1" x14ac:dyDescent="0.25">
      <c r="A7" s="1"/>
      <c r="B7" s="1"/>
      <c r="C7" s="1"/>
      <c r="D7" s="1"/>
      <c r="E7" s="14"/>
      <c r="F7" s="61"/>
      <c r="G7" s="15"/>
      <c r="H7" s="14"/>
      <c r="I7" s="14"/>
      <c r="J7" s="14"/>
      <c r="K7" s="14"/>
      <c r="L7" s="14"/>
      <c r="M7" s="15"/>
      <c r="N7" s="14"/>
      <c r="O7" s="14"/>
      <c r="P7" s="14"/>
      <c r="Q7" s="14"/>
      <c r="R7" s="14"/>
      <c r="S7" s="15"/>
      <c r="T7" s="14"/>
      <c r="U7" s="26"/>
      <c r="V7" s="14"/>
      <c r="W7" s="16"/>
      <c r="X7" s="14"/>
      <c r="Y7" s="15"/>
      <c r="Z7" s="112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4"/>
      <c r="BE7" s="1"/>
      <c r="BF7" s="1"/>
    </row>
    <row r="8" spans="1:58" ht="7.05" customHeight="1" x14ac:dyDescent="0.25">
      <c r="A8" s="1"/>
      <c r="B8" s="1"/>
      <c r="C8" s="1"/>
      <c r="D8" s="1"/>
      <c r="E8" s="1"/>
      <c r="F8" s="58"/>
      <c r="G8" s="5"/>
      <c r="H8" s="1"/>
      <c r="I8" s="1"/>
      <c r="J8" s="1"/>
      <c r="K8" s="1"/>
      <c r="L8" s="1"/>
      <c r="M8" s="5"/>
      <c r="N8" s="1"/>
      <c r="O8" s="1"/>
      <c r="P8" s="1"/>
      <c r="Q8" s="1"/>
      <c r="R8" s="1"/>
      <c r="S8" s="5"/>
      <c r="T8" s="1"/>
      <c r="U8" s="25"/>
      <c r="V8" s="1"/>
      <c r="W8" s="3"/>
      <c r="X8" s="1"/>
      <c r="Y8" s="5"/>
      <c r="Z8" s="107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9"/>
      <c r="BE8" s="1"/>
      <c r="BF8" s="1"/>
    </row>
    <row r="9" spans="1:58" s="4" customFormat="1" x14ac:dyDescent="0.25">
      <c r="A9" s="3"/>
      <c r="B9" s="3"/>
      <c r="C9" s="3"/>
      <c r="D9" s="3"/>
      <c r="E9" s="3"/>
      <c r="F9" s="62"/>
      <c r="G9" s="5" t="s">
        <v>7</v>
      </c>
      <c r="H9" s="3" t="s">
        <v>58</v>
      </c>
      <c r="I9" s="3"/>
      <c r="J9" s="3"/>
      <c r="K9" s="3"/>
      <c r="L9" s="3"/>
      <c r="M9" s="5"/>
      <c r="N9" s="3"/>
      <c r="O9" s="3"/>
      <c r="P9" s="3"/>
      <c r="Q9" s="3" t="s">
        <v>59</v>
      </c>
      <c r="R9" s="3"/>
      <c r="S9" s="5" t="s">
        <v>7</v>
      </c>
      <c r="T9" s="103"/>
      <c r="U9" s="25"/>
      <c r="V9" s="3"/>
      <c r="W9" s="12"/>
      <c r="X9" s="12"/>
      <c r="Y9" s="54"/>
      <c r="Z9" s="115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7"/>
      <c r="BE9" s="3"/>
      <c r="BF9" s="3"/>
    </row>
    <row r="10" spans="1:58" ht="7.05" customHeight="1" x14ac:dyDescent="0.25">
      <c r="A10" s="1"/>
      <c r="B10" s="1"/>
      <c r="C10" s="1"/>
      <c r="D10" s="1"/>
      <c r="E10" s="1"/>
      <c r="F10" s="58"/>
      <c r="G10" s="5"/>
      <c r="H10" s="1"/>
      <c r="I10" s="1"/>
      <c r="J10" s="1"/>
      <c r="K10" s="1"/>
      <c r="L10" s="1"/>
      <c r="M10" s="5"/>
      <c r="N10" s="1"/>
      <c r="O10" s="1"/>
      <c r="P10" s="1"/>
      <c r="Q10" s="1"/>
      <c r="R10" s="1"/>
      <c r="S10" s="5"/>
      <c r="T10" s="1"/>
      <c r="U10" s="25"/>
      <c r="V10" s="1"/>
      <c r="W10" s="12"/>
      <c r="X10" s="10"/>
      <c r="Y10" s="54"/>
      <c r="Z10" s="118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20"/>
      <c r="BE10" s="1"/>
      <c r="BF10" s="1"/>
    </row>
    <row r="11" spans="1:58" x14ac:dyDescent="0.25">
      <c r="A11" s="1"/>
      <c r="B11" s="1"/>
      <c r="C11" s="1"/>
      <c r="D11" s="1"/>
      <c r="E11" s="1"/>
      <c r="F11" s="58"/>
      <c r="G11" s="5" t="s">
        <v>7</v>
      </c>
      <c r="H11" s="3" t="s">
        <v>8</v>
      </c>
      <c r="I11" s="3"/>
      <c r="J11" s="3"/>
      <c r="K11" s="3"/>
      <c r="L11" s="3"/>
      <c r="M11" s="5"/>
      <c r="N11" s="3"/>
      <c r="O11" s="3"/>
      <c r="P11" s="3"/>
      <c r="Q11" s="3" t="s">
        <v>60</v>
      </c>
      <c r="R11" s="3"/>
      <c r="S11" s="5" t="s">
        <v>7</v>
      </c>
      <c r="T11" s="11"/>
      <c r="U11" s="25"/>
      <c r="V11" s="1"/>
      <c r="W11" s="12"/>
      <c r="X11" s="10"/>
      <c r="Y11" s="54"/>
      <c r="Z11" s="118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20"/>
      <c r="BE11" s="1"/>
      <c r="BF11" s="1"/>
    </row>
    <row r="12" spans="1:58" ht="4.05" customHeight="1" x14ac:dyDescent="0.25">
      <c r="A12" s="1"/>
      <c r="B12" s="1"/>
      <c r="C12" s="1"/>
      <c r="D12" s="1"/>
      <c r="E12" s="1"/>
      <c r="F12" s="58"/>
      <c r="G12" s="5"/>
      <c r="H12" s="14"/>
      <c r="I12" s="14"/>
      <c r="J12" s="14"/>
      <c r="K12" s="14"/>
      <c r="L12" s="14"/>
      <c r="M12" s="15"/>
      <c r="N12" s="14"/>
      <c r="O12" s="14"/>
      <c r="P12" s="14"/>
      <c r="Q12" s="14"/>
      <c r="R12" s="14"/>
      <c r="S12" s="15"/>
      <c r="T12" s="14"/>
      <c r="U12" s="25"/>
      <c r="V12" s="1"/>
      <c r="W12" s="12"/>
      <c r="X12" s="10"/>
      <c r="Y12" s="54"/>
      <c r="Z12" s="118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20"/>
      <c r="BE12" s="1"/>
      <c r="BF12" s="1"/>
    </row>
    <row r="13" spans="1:58" ht="7.05" customHeight="1" x14ac:dyDescent="0.25">
      <c r="A13" s="1"/>
      <c r="B13" s="1"/>
      <c r="C13" s="1"/>
      <c r="D13" s="1"/>
      <c r="E13" s="1"/>
      <c r="F13" s="58">
        <v>0</v>
      </c>
      <c r="G13" s="5"/>
      <c r="H13" s="1"/>
      <c r="I13" s="1"/>
      <c r="J13" s="1"/>
      <c r="K13" s="1"/>
      <c r="L13" s="1"/>
      <c r="M13" s="5"/>
      <c r="N13" s="1"/>
      <c r="O13" s="1"/>
      <c r="P13" s="1"/>
      <c r="Q13" s="1"/>
      <c r="R13" s="1"/>
      <c r="S13" s="5"/>
      <c r="T13" s="1"/>
      <c r="U13" s="25"/>
      <c r="V13" s="1"/>
      <c r="W13" s="12"/>
      <c r="X13" s="10"/>
      <c r="Y13" s="54"/>
      <c r="Z13" s="118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20"/>
      <c r="BE13" s="1"/>
      <c r="BF13" s="1"/>
    </row>
    <row r="14" spans="1:58" x14ac:dyDescent="0.25">
      <c r="A14" s="1"/>
      <c r="B14" s="1"/>
      <c r="C14" s="1"/>
      <c r="D14" s="1"/>
      <c r="E14" s="1"/>
      <c r="F14" s="58"/>
      <c r="G14" s="5" t="s">
        <v>7</v>
      </c>
      <c r="H14" s="3" t="s">
        <v>142</v>
      </c>
      <c r="I14" s="3"/>
      <c r="J14" s="3"/>
      <c r="K14" s="3"/>
      <c r="L14" s="3"/>
      <c r="M14" s="5"/>
      <c r="N14" s="3"/>
      <c r="O14" s="3"/>
      <c r="P14" s="3"/>
      <c r="Q14" s="3" t="s">
        <v>145</v>
      </c>
      <c r="R14" s="3"/>
      <c r="S14" s="5" t="s">
        <v>7</v>
      </c>
      <c r="T14" s="225"/>
      <c r="U14" s="25"/>
      <c r="V14" s="1"/>
      <c r="W14" s="12"/>
      <c r="X14" s="10"/>
      <c r="Y14" s="54"/>
      <c r="Z14" s="118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20"/>
      <c r="BE14" s="1"/>
      <c r="BF14" s="1"/>
    </row>
    <row r="15" spans="1:58" ht="4.05" customHeight="1" x14ac:dyDescent="0.25">
      <c r="A15" s="1"/>
      <c r="B15" s="1"/>
      <c r="C15" s="1"/>
      <c r="D15" s="1"/>
      <c r="E15" s="1"/>
      <c r="F15" s="58"/>
      <c r="G15" s="5"/>
      <c r="H15" s="14"/>
      <c r="I15" s="14"/>
      <c r="J15" s="14"/>
      <c r="K15" s="14"/>
      <c r="L15" s="14"/>
      <c r="M15" s="15"/>
      <c r="N15" s="14"/>
      <c r="O15" s="14"/>
      <c r="P15" s="14"/>
      <c r="Q15" s="14"/>
      <c r="R15" s="14"/>
      <c r="S15" s="15"/>
      <c r="T15" s="14"/>
      <c r="U15" s="25"/>
      <c r="V15" s="1"/>
      <c r="W15" s="12"/>
      <c r="X15" s="10"/>
      <c r="Y15" s="54"/>
      <c r="Z15" s="118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20"/>
      <c r="BE15" s="1"/>
      <c r="BF15" s="1"/>
    </row>
    <row r="16" spans="1:58" ht="7.05" customHeight="1" x14ac:dyDescent="0.25">
      <c r="A16" s="1"/>
      <c r="B16" s="1"/>
      <c r="C16" s="1"/>
      <c r="D16" s="1"/>
      <c r="E16" s="1"/>
      <c r="F16" s="58">
        <v>0</v>
      </c>
      <c r="G16" s="5"/>
      <c r="H16" s="1"/>
      <c r="I16" s="1"/>
      <c r="J16" s="1"/>
      <c r="K16" s="1"/>
      <c r="L16" s="1"/>
      <c r="M16" s="5"/>
      <c r="N16" s="1"/>
      <c r="O16" s="1"/>
      <c r="P16" s="1"/>
      <c r="Q16" s="1"/>
      <c r="R16" s="1"/>
      <c r="S16" s="5"/>
      <c r="T16" s="1"/>
      <c r="U16" s="25"/>
      <c r="V16" s="1"/>
      <c r="W16" s="12"/>
      <c r="X16" s="10"/>
      <c r="Y16" s="54"/>
      <c r="Z16" s="118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20"/>
      <c r="BE16" s="1"/>
      <c r="BF16" s="1"/>
    </row>
    <row r="17" spans="1:58" s="4" customFormat="1" x14ac:dyDescent="0.25">
      <c r="A17" s="3"/>
      <c r="B17" s="3"/>
      <c r="C17" s="3"/>
      <c r="D17" s="3"/>
      <c r="E17" s="3"/>
      <c r="F17" s="62">
        <v>0</v>
      </c>
      <c r="G17" s="17" t="s">
        <v>7</v>
      </c>
      <c r="H17" s="3" t="s">
        <v>64</v>
      </c>
      <c r="I17" s="3"/>
      <c r="J17" s="3"/>
      <c r="K17" s="3"/>
      <c r="L17" s="3"/>
      <c r="M17" s="5"/>
      <c r="N17" s="3" t="s">
        <v>5</v>
      </c>
      <c r="O17" s="3"/>
      <c r="P17" s="3"/>
      <c r="Q17" s="3" t="s">
        <v>67</v>
      </c>
      <c r="R17" s="3"/>
      <c r="S17" s="5"/>
      <c r="T17" s="3"/>
      <c r="U17" s="25"/>
      <c r="V17" s="3"/>
      <c r="W17" s="12">
        <f>SUM($Y17:$BE17)</f>
        <v>0</v>
      </c>
      <c r="X17" s="12"/>
      <c r="Y17" s="54"/>
      <c r="Z17" s="115"/>
      <c r="AA17" s="116">
        <f t="shared" ref="AA17:BD17" si="16">IF(AA$6="",0,SUMIFS(AA20:AA173,$H20:$H173,$H17))</f>
        <v>0</v>
      </c>
      <c r="AB17" s="116">
        <f t="shared" si="16"/>
        <v>0</v>
      </c>
      <c r="AC17" s="116">
        <f t="shared" si="16"/>
        <v>0</v>
      </c>
      <c r="AD17" s="116">
        <f t="shared" si="16"/>
        <v>0</v>
      </c>
      <c r="AE17" s="116">
        <f t="shared" si="16"/>
        <v>0</v>
      </c>
      <c r="AF17" s="116">
        <f t="shared" si="16"/>
        <v>0</v>
      </c>
      <c r="AG17" s="116">
        <f t="shared" si="16"/>
        <v>0</v>
      </c>
      <c r="AH17" s="116">
        <f t="shared" si="16"/>
        <v>0</v>
      </c>
      <c r="AI17" s="116">
        <f t="shared" si="16"/>
        <v>0</v>
      </c>
      <c r="AJ17" s="116">
        <f t="shared" si="16"/>
        <v>0</v>
      </c>
      <c r="AK17" s="116">
        <f t="shared" si="16"/>
        <v>0</v>
      </c>
      <c r="AL17" s="116">
        <f t="shared" si="16"/>
        <v>0</v>
      </c>
      <c r="AM17" s="116">
        <f t="shared" si="16"/>
        <v>0</v>
      </c>
      <c r="AN17" s="116">
        <f t="shared" si="16"/>
        <v>0</v>
      </c>
      <c r="AO17" s="116">
        <f t="shared" si="16"/>
        <v>0</v>
      </c>
      <c r="AP17" s="116">
        <f t="shared" si="16"/>
        <v>0</v>
      </c>
      <c r="AQ17" s="116">
        <f t="shared" si="16"/>
        <v>0</v>
      </c>
      <c r="AR17" s="116">
        <f t="shared" si="16"/>
        <v>0</v>
      </c>
      <c r="AS17" s="116">
        <f t="shared" si="16"/>
        <v>0</v>
      </c>
      <c r="AT17" s="116">
        <f t="shared" si="16"/>
        <v>0</v>
      </c>
      <c r="AU17" s="116">
        <f t="shared" si="16"/>
        <v>0</v>
      </c>
      <c r="AV17" s="116">
        <f t="shared" si="16"/>
        <v>0</v>
      </c>
      <c r="AW17" s="116">
        <f t="shared" si="16"/>
        <v>0</v>
      </c>
      <c r="AX17" s="116">
        <f t="shared" si="16"/>
        <v>0</v>
      </c>
      <c r="AY17" s="116">
        <f t="shared" si="16"/>
        <v>0</v>
      </c>
      <c r="AZ17" s="116">
        <f t="shared" si="16"/>
        <v>0</v>
      </c>
      <c r="BA17" s="116">
        <f t="shared" si="16"/>
        <v>0</v>
      </c>
      <c r="BB17" s="116">
        <f t="shared" si="16"/>
        <v>0</v>
      </c>
      <c r="BC17" s="116">
        <f t="shared" si="16"/>
        <v>0</v>
      </c>
      <c r="BD17" s="117">
        <f t="shared" si="16"/>
        <v>0</v>
      </c>
      <c r="BE17" s="3"/>
      <c r="BF17" s="3"/>
    </row>
    <row r="18" spans="1:58" s="44" customFormat="1" x14ac:dyDescent="0.25">
      <c r="A18" s="40"/>
      <c r="B18" s="40"/>
      <c r="C18" s="40"/>
      <c r="D18" s="40"/>
      <c r="E18" s="40"/>
      <c r="F18" s="62">
        <v>0</v>
      </c>
      <c r="G18" s="41" t="s">
        <v>7</v>
      </c>
      <c r="H18" s="40" t="s">
        <v>85</v>
      </c>
      <c r="I18" s="40"/>
      <c r="J18" s="40"/>
      <c r="K18" s="40"/>
      <c r="L18" s="40"/>
      <c r="M18" s="42"/>
      <c r="N18" s="40" t="s">
        <v>5</v>
      </c>
      <c r="O18" s="40"/>
      <c r="P18" s="40"/>
      <c r="Q18" s="40" t="s">
        <v>67</v>
      </c>
      <c r="R18" s="40"/>
      <c r="S18" s="42"/>
      <c r="T18" s="40"/>
      <c r="U18" s="42"/>
      <c r="V18" s="40"/>
      <c r="W18" s="43">
        <f>SUM($Y18:$BE18)</f>
        <v>0</v>
      </c>
      <c r="X18" s="43"/>
      <c r="Y18" s="167"/>
      <c r="Z18" s="128"/>
      <c r="AA18" s="129">
        <f>IF(AA$6="",0,SUMIFS(AA21:AA174,$I21:$I174,$H18))</f>
        <v>0</v>
      </c>
      <c r="AB18" s="129">
        <f t="shared" ref="AB18:BD19" si="17">IF(AB$6="",0,SUMIFS(AB21:AB174,$I21:$I174,$H18))</f>
        <v>0</v>
      </c>
      <c r="AC18" s="129">
        <f t="shared" si="17"/>
        <v>0</v>
      </c>
      <c r="AD18" s="129">
        <f t="shared" si="17"/>
        <v>0</v>
      </c>
      <c r="AE18" s="129">
        <f t="shared" si="17"/>
        <v>0</v>
      </c>
      <c r="AF18" s="129">
        <f t="shared" si="17"/>
        <v>0</v>
      </c>
      <c r="AG18" s="129">
        <f t="shared" si="17"/>
        <v>0</v>
      </c>
      <c r="AH18" s="129">
        <f t="shared" si="17"/>
        <v>0</v>
      </c>
      <c r="AI18" s="129">
        <f t="shared" si="17"/>
        <v>0</v>
      </c>
      <c r="AJ18" s="129">
        <f t="shared" si="17"/>
        <v>0</v>
      </c>
      <c r="AK18" s="129">
        <f t="shared" si="17"/>
        <v>0</v>
      </c>
      <c r="AL18" s="129">
        <f t="shared" si="17"/>
        <v>0</v>
      </c>
      <c r="AM18" s="129">
        <f t="shared" si="17"/>
        <v>0</v>
      </c>
      <c r="AN18" s="129">
        <f t="shared" si="17"/>
        <v>0</v>
      </c>
      <c r="AO18" s="129">
        <f t="shared" si="17"/>
        <v>0</v>
      </c>
      <c r="AP18" s="129">
        <f t="shared" si="17"/>
        <v>0</v>
      </c>
      <c r="AQ18" s="129">
        <f t="shared" si="17"/>
        <v>0</v>
      </c>
      <c r="AR18" s="129">
        <f t="shared" si="17"/>
        <v>0</v>
      </c>
      <c r="AS18" s="129">
        <f t="shared" si="17"/>
        <v>0</v>
      </c>
      <c r="AT18" s="129">
        <f t="shared" si="17"/>
        <v>0</v>
      </c>
      <c r="AU18" s="129">
        <f t="shared" si="17"/>
        <v>0</v>
      </c>
      <c r="AV18" s="129">
        <f t="shared" si="17"/>
        <v>0</v>
      </c>
      <c r="AW18" s="129">
        <f t="shared" si="17"/>
        <v>0</v>
      </c>
      <c r="AX18" s="129">
        <f t="shared" si="17"/>
        <v>0</v>
      </c>
      <c r="AY18" s="129">
        <f t="shared" si="17"/>
        <v>0</v>
      </c>
      <c r="AZ18" s="129">
        <f t="shared" si="17"/>
        <v>0</v>
      </c>
      <c r="BA18" s="129">
        <f t="shared" si="17"/>
        <v>0</v>
      </c>
      <c r="BB18" s="129">
        <f t="shared" si="17"/>
        <v>0</v>
      </c>
      <c r="BC18" s="129">
        <f t="shared" si="17"/>
        <v>0</v>
      </c>
      <c r="BD18" s="129">
        <f t="shared" si="17"/>
        <v>0</v>
      </c>
      <c r="BE18" s="40"/>
      <c r="BF18" s="40"/>
    </row>
    <row r="19" spans="1:58" s="44" customFormat="1" x14ac:dyDescent="0.25">
      <c r="A19" s="40"/>
      <c r="B19" s="40"/>
      <c r="C19" s="40"/>
      <c r="D19" s="40"/>
      <c r="E19" s="40"/>
      <c r="F19" s="62">
        <v>0</v>
      </c>
      <c r="G19" s="41" t="s">
        <v>7</v>
      </c>
      <c r="H19" s="40" t="s">
        <v>87</v>
      </c>
      <c r="I19" s="40"/>
      <c r="J19" s="40"/>
      <c r="K19" s="40"/>
      <c r="L19" s="40"/>
      <c r="M19" s="42"/>
      <c r="N19" s="40" t="s">
        <v>5</v>
      </c>
      <c r="O19" s="40"/>
      <c r="P19" s="40"/>
      <c r="Q19" s="40" t="s">
        <v>67</v>
      </c>
      <c r="R19" s="40"/>
      <c r="S19" s="42"/>
      <c r="T19" s="40"/>
      <c r="U19" s="42"/>
      <c r="V19" s="40"/>
      <c r="W19" s="43">
        <f>SUM($Y19:$BE19)</f>
        <v>0</v>
      </c>
      <c r="X19" s="43"/>
      <c r="Y19" s="167"/>
      <c r="Z19" s="128"/>
      <c r="AA19" s="129">
        <f>IF(AA$6="",0,SUMIFS(AA22:AA175,$I22:$I175,$H19))</f>
        <v>0</v>
      </c>
      <c r="AB19" s="129">
        <f t="shared" si="17"/>
        <v>0</v>
      </c>
      <c r="AC19" s="129">
        <f t="shared" si="17"/>
        <v>0</v>
      </c>
      <c r="AD19" s="129">
        <f t="shared" si="17"/>
        <v>0</v>
      </c>
      <c r="AE19" s="129">
        <f t="shared" si="17"/>
        <v>0</v>
      </c>
      <c r="AF19" s="129">
        <f t="shared" si="17"/>
        <v>0</v>
      </c>
      <c r="AG19" s="129">
        <f t="shared" si="17"/>
        <v>0</v>
      </c>
      <c r="AH19" s="129">
        <f t="shared" si="17"/>
        <v>0</v>
      </c>
      <c r="AI19" s="129">
        <f t="shared" si="17"/>
        <v>0</v>
      </c>
      <c r="AJ19" s="129">
        <f t="shared" si="17"/>
        <v>0</v>
      </c>
      <c r="AK19" s="129">
        <f t="shared" si="17"/>
        <v>0</v>
      </c>
      <c r="AL19" s="129">
        <f t="shared" si="17"/>
        <v>0</v>
      </c>
      <c r="AM19" s="129">
        <f t="shared" si="17"/>
        <v>0</v>
      </c>
      <c r="AN19" s="129">
        <f t="shared" si="17"/>
        <v>0</v>
      </c>
      <c r="AO19" s="129">
        <f t="shared" si="17"/>
        <v>0</v>
      </c>
      <c r="AP19" s="129">
        <f t="shared" si="17"/>
        <v>0</v>
      </c>
      <c r="AQ19" s="129">
        <f t="shared" si="17"/>
        <v>0</v>
      </c>
      <c r="AR19" s="129">
        <f t="shared" si="17"/>
        <v>0</v>
      </c>
      <c r="AS19" s="129">
        <f t="shared" si="17"/>
        <v>0</v>
      </c>
      <c r="AT19" s="129">
        <f t="shared" si="17"/>
        <v>0</v>
      </c>
      <c r="AU19" s="129">
        <f t="shared" si="17"/>
        <v>0</v>
      </c>
      <c r="AV19" s="129">
        <f t="shared" si="17"/>
        <v>0</v>
      </c>
      <c r="AW19" s="129">
        <f t="shared" si="17"/>
        <v>0</v>
      </c>
      <c r="AX19" s="129">
        <f t="shared" si="17"/>
        <v>0</v>
      </c>
      <c r="AY19" s="129">
        <f t="shared" si="17"/>
        <v>0</v>
      </c>
      <c r="AZ19" s="129">
        <f t="shared" si="17"/>
        <v>0</v>
      </c>
      <c r="BA19" s="129">
        <f t="shared" si="17"/>
        <v>0</v>
      </c>
      <c r="BB19" s="129">
        <f t="shared" si="17"/>
        <v>0</v>
      </c>
      <c r="BC19" s="129">
        <f t="shared" si="17"/>
        <v>0</v>
      </c>
      <c r="BD19" s="129">
        <f t="shared" si="17"/>
        <v>0</v>
      </c>
      <c r="BE19" s="40"/>
      <c r="BF19" s="40"/>
    </row>
    <row r="20" spans="1:58" ht="4.05" customHeight="1" x14ac:dyDescent="0.25">
      <c r="A20" s="1"/>
      <c r="B20" s="1"/>
      <c r="C20" s="1"/>
      <c r="D20" s="1"/>
      <c r="E20" s="1"/>
      <c r="F20" s="58">
        <v>0</v>
      </c>
      <c r="G20" s="5"/>
      <c r="H20" s="18"/>
      <c r="I20" s="18"/>
      <c r="J20" s="18"/>
      <c r="K20" s="18"/>
      <c r="L20" s="1"/>
      <c r="M20" s="5"/>
      <c r="N20" s="18"/>
      <c r="O20" s="1"/>
      <c r="P20" s="1"/>
      <c r="Q20" s="1"/>
      <c r="R20" s="1"/>
      <c r="S20" s="5"/>
      <c r="T20" s="1"/>
      <c r="U20" s="25"/>
      <c r="V20" s="1"/>
      <c r="W20" s="18"/>
      <c r="X20" s="10"/>
      <c r="Y20" s="54"/>
      <c r="Z20" s="118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2"/>
      <c r="BE20" s="1"/>
      <c r="BF20" s="1"/>
    </row>
    <row r="21" spans="1:58" s="4" customFormat="1" x14ac:dyDescent="0.25">
      <c r="A21" s="3"/>
      <c r="B21" s="3"/>
      <c r="C21" s="3"/>
      <c r="D21" s="3"/>
      <c r="E21" s="3"/>
      <c r="F21" s="62">
        <v>0</v>
      </c>
      <c r="G21" s="17" t="s">
        <v>7</v>
      </c>
      <c r="H21" s="3" t="s">
        <v>82</v>
      </c>
      <c r="I21" s="3"/>
      <c r="J21" s="3"/>
      <c r="K21" s="3"/>
      <c r="L21" s="3"/>
      <c r="M21" s="5"/>
      <c r="N21" s="3" t="s">
        <v>5</v>
      </c>
      <c r="O21" s="3"/>
      <c r="P21" s="3"/>
      <c r="Q21" s="3" t="s">
        <v>67</v>
      </c>
      <c r="R21" s="3"/>
      <c r="S21" s="5"/>
      <c r="T21" s="3"/>
      <c r="U21" s="25"/>
      <c r="V21" s="3"/>
      <c r="W21" s="12">
        <f>SUM($Y21:$BE21)</f>
        <v>0</v>
      </c>
      <c r="X21" s="12"/>
      <c r="Y21" s="54"/>
      <c r="Z21" s="115"/>
      <c r="AA21" s="116">
        <f t="shared" ref="AA21:BD21" si="18">IF(AA$6="",0,SUMIFS(AA22:AA175,$H22:$H175,$H21))</f>
        <v>0</v>
      </c>
      <c r="AB21" s="116">
        <f t="shared" si="18"/>
        <v>0</v>
      </c>
      <c r="AC21" s="116">
        <f t="shared" si="18"/>
        <v>0</v>
      </c>
      <c r="AD21" s="116">
        <f t="shared" si="18"/>
        <v>0</v>
      </c>
      <c r="AE21" s="116">
        <f t="shared" si="18"/>
        <v>0</v>
      </c>
      <c r="AF21" s="116">
        <f t="shared" si="18"/>
        <v>0</v>
      </c>
      <c r="AG21" s="116">
        <f t="shared" si="18"/>
        <v>0</v>
      </c>
      <c r="AH21" s="116">
        <f t="shared" si="18"/>
        <v>0</v>
      </c>
      <c r="AI21" s="116">
        <f t="shared" si="18"/>
        <v>0</v>
      </c>
      <c r="AJ21" s="116">
        <f t="shared" si="18"/>
        <v>0</v>
      </c>
      <c r="AK21" s="116">
        <f t="shared" si="18"/>
        <v>0</v>
      </c>
      <c r="AL21" s="116">
        <f t="shared" si="18"/>
        <v>0</v>
      </c>
      <c r="AM21" s="116">
        <f t="shared" si="18"/>
        <v>0</v>
      </c>
      <c r="AN21" s="116">
        <f t="shared" si="18"/>
        <v>0</v>
      </c>
      <c r="AO21" s="116">
        <f t="shared" si="18"/>
        <v>0</v>
      </c>
      <c r="AP21" s="116">
        <f t="shared" si="18"/>
        <v>0</v>
      </c>
      <c r="AQ21" s="116">
        <f t="shared" si="18"/>
        <v>0</v>
      </c>
      <c r="AR21" s="116">
        <f t="shared" si="18"/>
        <v>0</v>
      </c>
      <c r="AS21" s="116">
        <f t="shared" si="18"/>
        <v>0</v>
      </c>
      <c r="AT21" s="116">
        <f t="shared" si="18"/>
        <v>0</v>
      </c>
      <c r="AU21" s="116">
        <f t="shared" si="18"/>
        <v>0</v>
      </c>
      <c r="AV21" s="116">
        <f t="shared" si="18"/>
        <v>0</v>
      </c>
      <c r="AW21" s="116">
        <f t="shared" si="18"/>
        <v>0</v>
      </c>
      <c r="AX21" s="116">
        <f t="shared" si="18"/>
        <v>0</v>
      </c>
      <c r="AY21" s="116">
        <f t="shared" si="18"/>
        <v>0</v>
      </c>
      <c r="AZ21" s="116">
        <f t="shared" si="18"/>
        <v>0</v>
      </c>
      <c r="BA21" s="116">
        <f t="shared" si="18"/>
        <v>0</v>
      </c>
      <c r="BB21" s="116">
        <f t="shared" si="18"/>
        <v>0</v>
      </c>
      <c r="BC21" s="116">
        <f t="shared" si="18"/>
        <v>0</v>
      </c>
      <c r="BD21" s="117">
        <f t="shared" si="18"/>
        <v>0</v>
      </c>
      <c r="BE21" s="3"/>
      <c r="BF21" s="3"/>
    </row>
    <row r="22" spans="1:58" ht="7.05" customHeight="1" x14ac:dyDescent="0.25">
      <c r="A22" s="1"/>
      <c r="B22" s="1"/>
      <c r="C22" s="1"/>
      <c r="D22" s="1"/>
      <c r="E22" s="1"/>
      <c r="F22" s="58"/>
      <c r="G22" s="5"/>
      <c r="H22" s="14"/>
      <c r="I22" s="14"/>
      <c r="J22" s="14"/>
      <c r="K22" s="14"/>
      <c r="L22" s="14"/>
      <c r="M22" s="15"/>
      <c r="N22" s="14"/>
      <c r="O22" s="14"/>
      <c r="P22" s="14"/>
      <c r="Q22" s="14"/>
      <c r="R22" s="14"/>
      <c r="S22" s="15"/>
      <c r="T22" s="14"/>
      <c r="U22" s="25"/>
      <c r="V22" s="1"/>
      <c r="W22" s="12"/>
      <c r="X22" s="10"/>
      <c r="Y22" s="54"/>
      <c r="Z22" s="118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20"/>
      <c r="BE22" s="1"/>
      <c r="BF22" s="1"/>
    </row>
    <row r="23" spans="1:58" ht="12.6" thickBot="1" x14ac:dyDescent="0.3">
      <c r="A23" s="1"/>
      <c r="B23" s="1"/>
      <c r="C23" s="1"/>
      <c r="D23" s="1"/>
      <c r="E23" s="1"/>
      <c r="F23" s="58"/>
      <c r="G23" s="5" t="s">
        <v>7</v>
      </c>
      <c r="H23" s="1"/>
      <c r="I23" s="1" t="s">
        <v>65</v>
      </c>
      <c r="J23" s="1"/>
      <c r="K23" s="1"/>
      <c r="L23" s="1"/>
      <c r="M23" s="5" t="s">
        <v>7</v>
      </c>
      <c r="N23" s="166" t="s">
        <v>63</v>
      </c>
      <c r="O23" s="1"/>
      <c r="P23" s="1"/>
      <c r="Q23" s="1" t="s">
        <v>9</v>
      </c>
      <c r="R23" s="1"/>
      <c r="S23" s="5" t="s">
        <v>7</v>
      </c>
      <c r="T23" s="19"/>
      <c r="U23" s="25"/>
      <c r="V23" s="1"/>
      <c r="W23" s="12"/>
      <c r="X23" s="10"/>
      <c r="Y23" s="54"/>
      <c r="Z23" s="118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20"/>
      <c r="BE23" s="1"/>
      <c r="BF23" s="1"/>
    </row>
    <row r="24" spans="1:58" ht="4.05" customHeight="1" thickTop="1" x14ac:dyDescent="0.25">
      <c r="A24" s="1"/>
      <c r="B24" s="1"/>
      <c r="C24" s="1"/>
      <c r="D24" s="1"/>
      <c r="E24" s="1"/>
      <c r="F24" s="58"/>
      <c r="G24" s="5"/>
      <c r="H24" s="1"/>
      <c r="I24" s="1"/>
      <c r="J24" s="1"/>
      <c r="K24" s="1"/>
      <c r="L24" s="1"/>
      <c r="M24" s="5"/>
      <c r="N24" s="50"/>
      <c r="O24" s="1"/>
      <c r="P24" s="1"/>
      <c r="Q24" s="1"/>
      <c r="R24" s="1"/>
      <c r="S24" s="5"/>
      <c r="T24" s="1"/>
      <c r="U24" s="25"/>
      <c r="V24" s="1"/>
      <c r="W24" s="12"/>
      <c r="X24" s="10"/>
      <c r="Y24" s="54"/>
      <c r="Z24" s="118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20"/>
      <c r="BE24" s="1"/>
      <c r="BF24" s="1"/>
    </row>
    <row r="25" spans="1:58" s="24" customFormat="1" x14ac:dyDescent="0.25">
      <c r="A25" s="20"/>
      <c r="B25" s="20"/>
      <c r="C25" s="20"/>
      <c r="D25" s="20"/>
      <c r="E25" s="20"/>
      <c r="F25" s="63"/>
      <c r="G25" s="21" t="s">
        <v>7</v>
      </c>
      <c r="H25" s="20"/>
      <c r="I25" s="20" t="s">
        <v>66</v>
      </c>
      <c r="J25" s="20"/>
      <c r="K25" s="20"/>
      <c r="L25" s="20"/>
      <c r="M25" s="21"/>
      <c r="N25" s="20"/>
      <c r="O25" s="20"/>
      <c r="P25" s="20"/>
      <c r="Q25" s="20" t="s">
        <v>15</v>
      </c>
      <c r="R25" s="20"/>
      <c r="S25" s="21" t="s">
        <v>7</v>
      </c>
      <c r="T25" s="29"/>
      <c r="U25" s="27" t="s">
        <v>10</v>
      </c>
      <c r="V25" s="20"/>
      <c r="W25" s="22"/>
      <c r="X25" s="23"/>
      <c r="Y25" s="55"/>
      <c r="Z25" s="123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5"/>
      <c r="BE25" s="20"/>
      <c r="BF25" s="20"/>
    </row>
    <row r="26" spans="1:58" ht="4.05" customHeight="1" x14ac:dyDescent="0.25">
      <c r="A26" s="1"/>
      <c r="B26" s="1"/>
      <c r="C26" s="1"/>
      <c r="D26" s="1"/>
      <c r="E26" s="1"/>
      <c r="F26" s="58"/>
      <c r="G26" s="5"/>
      <c r="H26" s="1"/>
      <c r="I26" s="1"/>
      <c r="J26" s="1"/>
      <c r="K26" s="1"/>
      <c r="L26" s="1"/>
      <c r="M26" s="5"/>
      <c r="N26" s="1"/>
      <c r="O26" s="1"/>
      <c r="P26" s="1"/>
      <c r="Q26" s="1"/>
      <c r="R26" s="1"/>
      <c r="S26" s="5"/>
      <c r="T26" s="1"/>
      <c r="U26" s="25"/>
      <c r="V26" s="1"/>
      <c r="W26" s="12"/>
      <c r="X26" s="10"/>
      <c r="Y26" s="54"/>
      <c r="Z26" s="118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20"/>
      <c r="BE26" s="1"/>
      <c r="BF26" s="1"/>
    </row>
    <row r="27" spans="1:58" s="24" customFormat="1" x14ac:dyDescent="0.25">
      <c r="A27" s="20"/>
      <c r="B27" s="20"/>
      <c r="C27" s="20"/>
      <c r="D27" s="20"/>
      <c r="E27" s="20"/>
      <c r="F27" s="63"/>
      <c r="G27" s="21" t="s">
        <v>7</v>
      </c>
      <c r="H27" s="20"/>
      <c r="I27" s="20" t="s">
        <v>16</v>
      </c>
      <c r="J27" s="20"/>
      <c r="K27" s="20"/>
      <c r="L27" s="20"/>
      <c r="M27" s="21"/>
      <c r="N27" s="20"/>
      <c r="O27" s="20"/>
      <c r="P27" s="20"/>
      <c r="Q27" s="20" t="str">
        <f>IF(T25=справочники!$E$8,"a+qx",IF(T25=справочники!$E$9,"aq^x",IF(T25=справочники!$E$10,"a^(qx)","??")))</f>
        <v>??</v>
      </c>
      <c r="R27" s="20"/>
      <c r="S27" s="21" t="s">
        <v>7</v>
      </c>
      <c r="T27" s="36"/>
      <c r="U27" s="27"/>
      <c r="V27" s="20"/>
      <c r="W27" s="22"/>
      <c r="X27" s="23"/>
      <c r="Y27" s="55"/>
      <c r="Z27" s="123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5"/>
      <c r="BE27" s="20"/>
      <c r="BF27" s="20"/>
    </row>
    <row r="28" spans="1:58" ht="4.05" customHeight="1" x14ac:dyDescent="0.25">
      <c r="A28" s="1"/>
      <c r="B28" s="1"/>
      <c r="C28" s="1"/>
      <c r="D28" s="1"/>
      <c r="E28" s="1"/>
      <c r="F28" s="58"/>
      <c r="G28" s="5"/>
      <c r="H28" s="1"/>
      <c r="I28" s="1"/>
      <c r="J28" s="1"/>
      <c r="K28" s="1"/>
      <c r="L28" s="1"/>
      <c r="M28" s="5"/>
      <c r="N28" s="1"/>
      <c r="O28" s="1"/>
      <c r="P28" s="1"/>
      <c r="Q28" s="1"/>
      <c r="R28" s="1"/>
      <c r="S28" s="5"/>
      <c r="T28" s="1"/>
      <c r="U28" s="25"/>
      <c r="V28" s="1"/>
      <c r="W28" s="12"/>
      <c r="X28" s="10"/>
      <c r="Y28" s="54"/>
      <c r="Z28" s="118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20"/>
      <c r="BE28" s="1"/>
      <c r="BF28" s="1"/>
    </row>
    <row r="29" spans="1:58" s="4" customFormat="1" x14ac:dyDescent="0.25">
      <c r="A29" s="3"/>
      <c r="B29" s="3"/>
      <c r="C29" s="3"/>
      <c r="D29" s="3"/>
      <c r="E29" s="3"/>
      <c r="F29" s="62">
        <v>2</v>
      </c>
      <c r="G29" s="5" t="s">
        <v>7</v>
      </c>
      <c r="H29" s="3"/>
      <c r="I29" s="3" t="str">
        <f>"Кол-во выданных займов по "&amp;N23</f>
        <v>Кол-во выданных займов по Тариф-1</v>
      </c>
      <c r="J29" s="3"/>
      <c r="K29" s="3"/>
      <c r="L29" s="3"/>
      <c r="M29" s="5"/>
      <c r="N29" s="3"/>
      <c r="O29" s="3"/>
      <c r="P29" s="3"/>
      <c r="Q29" s="3" t="s">
        <v>9</v>
      </c>
      <c r="R29" s="3"/>
      <c r="S29" s="5"/>
      <c r="T29" s="3"/>
      <c r="U29" s="25"/>
      <c r="V29" s="3"/>
      <c r="W29" s="12"/>
      <c r="X29" s="12"/>
      <c r="Y29" s="54"/>
      <c r="Z29" s="115"/>
      <c r="AA29" s="116">
        <f>IF(AA$6="",0,$T23)</f>
        <v>0</v>
      </c>
      <c r="AB29" s="116">
        <f>IF(AB$6="",0,IF($T25=справочники!$E$8,$T23+$T27*(AB$1-$AA$1),IF($T25=справочники!$E$9,$T23*POWER($T27,(AB$1-$AA$1)),IF($T25=справочники!$E$10,POWER($T23,$T27*(AB$1-$AA$1)),0))))</f>
        <v>0</v>
      </c>
      <c r="AC29" s="116">
        <f>IF(AC$6="",0,IF($T25=справочники!$E$8,$T23+$T27*(AC$1-$AA$1),IF($T25=справочники!$E$9,$T23*POWER($T27,(AC$1-$AA$1)),IF($T25=справочники!$E$10,POWER($T23,$T27*(AC$1-$AA$1)),0))))</f>
        <v>0</v>
      </c>
      <c r="AD29" s="116">
        <f>IF(AD$6="",0,IF($T25=справочники!$E$8,$T23+$T27*(AD$1-$AA$1),IF($T25=справочники!$E$9,$T23*POWER($T27,(AD$1-$AA$1)),IF($T25=справочники!$E$10,POWER($T23,$T27*(AD$1-$AA$1)),0))))</f>
        <v>0</v>
      </c>
      <c r="AE29" s="116">
        <f>IF(AE$6="",0,IF($T25=справочники!$E$8,$T23+$T27*(AE$1-$AA$1),IF($T25=справочники!$E$9,$T23*POWER($T27,(AE$1-$AA$1)),IF($T25=справочники!$E$10,POWER($T23,$T27*(AE$1-$AA$1)),0))))</f>
        <v>0</v>
      </c>
      <c r="AF29" s="116">
        <f>IF(AF$6="",0,IF($T25=справочники!$E$8,$T23+$T27*(AF$1-$AA$1),IF($T25=справочники!$E$9,$T23*POWER($T27,(AF$1-$AA$1)),IF($T25=справочники!$E$10,POWER($T23,$T27*(AF$1-$AA$1)),0))))</f>
        <v>0</v>
      </c>
      <c r="AG29" s="116">
        <f>IF(AG$6="",0,IF($T25=справочники!$E$8,$T23+$T27*(AG$1-$AA$1),IF($T25=справочники!$E$9,$T23*POWER($T27,(AG$1-$AA$1)),IF($T25=справочники!$E$10,POWER($T23,$T27*(AG$1-$AA$1)),0))))</f>
        <v>0</v>
      </c>
      <c r="AH29" s="116">
        <f>IF(AH$6="",0,IF($T25=справочники!$E$8,$T23+$T27*(AH$1-$AA$1),IF($T25=справочники!$E$9,$T23*POWER($T27,(AH$1-$AA$1)),IF($T25=справочники!$E$10,POWER($T23,$T27*(AH$1-$AA$1)),0))))</f>
        <v>0</v>
      </c>
      <c r="AI29" s="116">
        <f>IF(AI$6="",0,IF($T25=справочники!$E$8,$T23+$T27*(AI$1-$AA$1),IF($T25=справочники!$E$9,$T23*POWER($T27,(AI$1-$AA$1)),IF($T25=справочники!$E$10,POWER($T23,$T27*(AI$1-$AA$1)),0))))</f>
        <v>0</v>
      </c>
      <c r="AJ29" s="116">
        <f>IF(AJ$6="",0,IF($T25=справочники!$E$8,$T23+$T27*(AJ$1-$AA$1),IF($T25=справочники!$E$9,$T23*POWER($T27,(AJ$1-$AA$1)),IF($T25=справочники!$E$10,POWER($T23,$T27*(AJ$1-$AA$1)),0))))</f>
        <v>0</v>
      </c>
      <c r="AK29" s="116">
        <f>IF(AK$6="",0,IF($T25=справочники!$E$8,$T23+$T27*(AK$1-$AA$1),IF($T25=справочники!$E$9,$T23*POWER($T27,(AK$1-$AA$1)),IF($T25=справочники!$E$10,POWER($T23,$T27*(AK$1-$AA$1)),0))))</f>
        <v>0</v>
      </c>
      <c r="AL29" s="116">
        <f>IF(AL$6="",0,IF($T25=справочники!$E$8,$T23+$T27*(AL$1-$AA$1),IF($T25=справочники!$E$9,$T23*POWER($T27,(AL$1-$AA$1)),IF($T25=справочники!$E$10,POWER($T23,$T27*(AL$1-$AA$1)),0))))</f>
        <v>0</v>
      </c>
      <c r="AM29" s="116">
        <f>IF(AM$6="",0,IF($T25=справочники!$E$8,$T23+$T27*(AM$1-$AA$1),IF($T25=справочники!$E$9,$T23*POWER($T27,(AM$1-$AA$1)),IF($T25=справочники!$E$10,POWER($T23,$T27*(AM$1-$AA$1)),0))))</f>
        <v>0</v>
      </c>
      <c r="AN29" s="116">
        <f>IF(AN$6="",0,IF($T25=справочники!$E$8,$T23+$T27*(AN$1-$AA$1),IF($T25=справочники!$E$9,$T23*POWER($T27,(AN$1-$AA$1)),IF($T25=справочники!$E$10,POWER($T23,$T27*(AN$1-$AA$1)),0))))</f>
        <v>0</v>
      </c>
      <c r="AO29" s="116">
        <f>IF(AO$6="",0,IF($T25=справочники!$E$8,$T23+$T27*(AO$1-$AA$1),IF($T25=справочники!$E$9,$T23*POWER($T27,(AO$1-$AA$1)),IF($T25=справочники!$E$10,POWER($T23,$T27*(AO$1-$AA$1)),0))))</f>
        <v>0</v>
      </c>
      <c r="AP29" s="116">
        <f>IF(AP$6="",0,IF($T25=справочники!$E$8,$T23+$T27*(AP$1-$AA$1),IF($T25=справочники!$E$9,$T23*POWER($T27,(AP$1-$AA$1)),IF($T25=справочники!$E$10,POWER($T23,$T27*(AP$1-$AA$1)),0))))</f>
        <v>0</v>
      </c>
      <c r="AQ29" s="116">
        <f>IF(AQ$6="",0,IF($T25=справочники!$E$8,$T23+$T27*(AQ$1-$AA$1),IF($T25=справочники!$E$9,$T23*POWER($T27,(AQ$1-$AA$1)),IF($T25=справочники!$E$10,POWER($T23,$T27*(AQ$1-$AA$1)),0))))</f>
        <v>0</v>
      </c>
      <c r="AR29" s="116">
        <f>IF(AR$6="",0,IF($T25=справочники!$E$8,$T23+$T27*(AR$1-$AA$1),IF($T25=справочники!$E$9,$T23*POWER($T27,(AR$1-$AA$1)),IF($T25=справочники!$E$10,POWER($T23,$T27*(AR$1-$AA$1)),0))))</f>
        <v>0</v>
      </c>
      <c r="AS29" s="116">
        <f>IF(AS$6="",0,IF($T25=справочники!$E$8,$T23+$T27*(AS$1-$AA$1),IF($T25=справочники!$E$9,$T23*POWER($T27,(AS$1-$AA$1)),IF($T25=справочники!$E$10,POWER($T23,$T27*(AS$1-$AA$1)),0))))</f>
        <v>0</v>
      </c>
      <c r="AT29" s="116">
        <f>IF(AT$6="",0,IF($T25=справочники!$E$8,$T23+$T27*(AT$1-$AA$1),IF($T25=справочники!$E$9,$T23*POWER($T27,(AT$1-$AA$1)),IF($T25=справочники!$E$10,POWER($T23,$T27*(AT$1-$AA$1)),0))))</f>
        <v>0</v>
      </c>
      <c r="AU29" s="116">
        <f>IF(AU$6="",0,IF($T25=справочники!$E$8,$T23+$T27*(AU$1-$AA$1),IF($T25=справочники!$E$9,$T23*POWER($T27,(AU$1-$AA$1)),IF($T25=справочники!$E$10,POWER($T23,$T27*(AU$1-$AA$1)),0))))</f>
        <v>0</v>
      </c>
      <c r="AV29" s="116">
        <f>IF(AV$6="",0,IF($T25=справочники!$E$8,$T23+$T27*(AV$1-$AA$1),IF($T25=справочники!$E$9,$T23*POWER($T27,(AV$1-$AA$1)),IF($T25=справочники!$E$10,POWER($T23,$T27*(AV$1-$AA$1)),0))))</f>
        <v>0</v>
      </c>
      <c r="AW29" s="116">
        <f>IF(AW$6="",0,IF($T25=справочники!$E$8,$T23+$T27*(AW$1-$AA$1),IF($T25=справочники!$E$9,$T23*POWER($T27,(AW$1-$AA$1)),IF($T25=справочники!$E$10,POWER($T23,$T27*(AW$1-$AA$1)),0))))</f>
        <v>0</v>
      </c>
      <c r="AX29" s="116">
        <f>IF(AX$6="",0,IF($T25=справочники!$E$8,$T23+$T27*(AX$1-$AA$1),IF($T25=справочники!$E$9,$T23*POWER($T27,(AX$1-$AA$1)),IF($T25=справочники!$E$10,POWER($T23,$T27*(AX$1-$AA$1)),0))))</f>
        <v>0</v>
      </c>
      <c r="AY29" s="116">
        <f>IF(AY$6="",0,IF($T25=справочники!$E$8,$T23+$T27*(AY$1-$AA$1),IF($T25=справочники!$E$9,$T23*POWER($T27,(AY$1-$AA$1)),IF($T25=справочники!$E$10,POWER($T23,$T27*(AY$1-$AA$1)),0))))</f>
        <v>0</v>
      </c>
      <c r="AZ29" s="116">
        <f>IF(AZ$6="",0,IF($T25=справочники!$E$8,$T23+$T27*(AZ$1-$AA$1),IF($T25=справочники!$E$9,$T23*POWER($T27,(AZ$1-$AA$1)),IF($T25=справочники!$E$10,POWER($T23,$T27*(AZ$1-$AA$1)),0))))</f>
        <v>0</v>
      </c>
      <c r="BA29" s="116">
        <f>IF(BA$6="",0,IF($T25=справочники!$E$8,$T23+$T27*(BA$1-$AA$1),IF($T25=справочники!$E$9,$T23*POWER($T27,(BA$1-$AA$1)),IF($T25=справочники!$E$10,POWER($T23,$T27*(BA$1-$AA$1)),0))))</f>
        <v>0</v>
      </c>
      <c r="BB29" s="116">
        <f>IF(BB$6="",0,IF($T25=справочники!$E$8,$T23+$T27*(BB$1-$AA$1),IF($T25=справочники!$E$9,$T23*POWER($T27,(BB$1-$AA$1)),IF($T25=справочники!$E$10,POWER($T23,$T27*(BB$1-$AA$1)),0))))</f>
        <v>0</v>
      </c>
      <c r="BC29" s="116">
        <f>IF(BC$6="",0,IF($T25=справочники!$E$8,$T23+$T27*(BC$1-$AA$1),IF($T25=справочники!$E$9,$T23*POWER($T27,(BC$1-$AA$1)),IF($T25=справочники!$E$10,POWER($T23,$T27*(BC$1-$AA$1)),0))))</f>
        <v>0</v>
      </c>
      <c r="BD29" s="117">
        <f>IF(BD$6="",0,IF($T25=справочники!$E$8,$T23+$T27*(BD$1-$AA$1),IF($T25=справочники!$E$9,$T23*POWER($T27,(BD$1-$AA$1)),IF($T25=справочники!$E$10,POWER($T23,$T27*(BD$1-$AA$1)),0))))</f>
        <v>0</v>
      </c>
      <c r="BE29" s="3"/>
      <c r="BF29" s="3"/>
    </row>
    <row r="30" spans="1:58" ht="4.05" customHeight="1" x14ac:dyDescent="0.25">
      <c r="A30" s="1"/>
      <c r="B30" s="1"/>
      <c r="C30" s="1"/>
      <c r="D30" s="1"/>
      <c r="E30" s="1"/>
      <c r="F30" s="58"/>
      <c r="G30" s="5"/>
      <c r="H30" s="1"/>
      <c r="I30" s="1"/>
      <c r="J30" s="1"/>
      <c r="K30" s="1"/>
      <c r="L30" s="1"/>
      <c r="M30" s="5"/>
      <c r="N30" s="1"/>
      <c r="O30" s="1"/>
      <c r="P30" s="1"/>
      <c r="Q30" s="1"/>
      <c r="R30" s="1"/>
      <c r="S30" s="5"/>
      <c r="T30" s="1"/>
      <c r="U30" s="25"/>
      <c r="V30" s="1"/>
      <c r="W30" s="12"/>
      <c r="X30" s="10"/>
      <c r="Y30" s="54"/>
      <c r="Z30" s="118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20"/>
      <c r="BE30" s="1"/>
      <c r="BF30" s="1"/>
    </row>
    <row r="31" spans="1:58" x14ac:dyDescent="0.25">
      <c r="A31" s="1"/>
      <c r="B31" s="1"/>
      <c r="C31" s="1"/>
      <c r="D31" s="1"/>
      <c r="E31" s="1"/>
      <c r="F31" s="58"/>
      <c r="G31" s="5" t="s">
        <v>7</v>
      </c>
      <c r="H31" s="1"/>
      <c r="I31" s="1" t="s">
        <v>68</v>
      </c>
      <c r="J31" s="1"/>
      <c r="K31" s="1"/>
      <c r="L31" s="1"/>
      <c r="M31" s="5" t="s">
        <v>7</v>
      </c>
      <c r="N31" s="1" t="s">
        <v>69</v>
      </c>
      <c r="O31" s="1"/>
      <c r="P31" s="1"/>
      <c r="Q31" s="1" t="s">
        <v>67</v>
      </c>
      <c r="R31" s="1"/>
      <c r="S31" s="5" t="s">
        <v>7</v>
      </c>
      <c r="T31" s="154"/>
      <c r="U31" s="25"/>
      <c r="V31" s="1"/>
      <c r="W31" s="12"/>
      <c r="X31" s="10"/>
      <c r="Y31" s="54"/>
      <c r="Z31" s="118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20"/>
      <c r="BE31" s="1"/>
      <c r="BF31" s="1"/>
    </row>
    <row r="32" spans="1:58" ht="4.05" customHeight="1" x14ac:dyDescent="0.25">
      <c r="A32" s="1"/>
      <c r="B32" s="1"/>
      <c r="C32" s="1"/>
      <c r="D32" s="1"/>
      <c r="E32" s="1"/>
      <c r="F32" s="58"/>
      <c r="G32" s="5"/>
      <c r="H32" s="1"/>
      <c r="I32" s="1"/>
      <c r="J32" s="1"/>
      <c r="K32" s="1"/>
      <c r="L32" s="1"/>
      <c r="M32" s="5"/>
      <c r="N32" s="1"/>
      <c r="O32" s="1"/>
      <c r="P32" s="1"/>
      <c r="Q32" s="1"/>
      <c r="R32" s="1"/>
      <c r="S32" s="5"/>
      <c r="T32" s="1"/>
      <c r="U32" s="25"/>
      <c r="V32" s="1"/>
      <c r="W32" s="12"/>
      <c r="X32" s="10"/>
      <c r="Y32" s="54"/>
      <c r="Z32" s="118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20"/>
      <c r="BE32" s="1"/>
      <c r="BF32" s="1"/>
    </row>
    <row r="33" spans="1:58" s="24" customFormat="1" x14ac:dyDescent="0.25">
      <c r="A33" s="20"/>
      <c r="B33" s="20"/>
      <c r="C33" s="20"/>
      <c r="D33" s="20"/>
      <c r="E33" s="20"/>
      <c r="F33" s="63"/>
      <c r="G33" s="21" t="s">
        <v>7</v>
      </c>
      <c r="H33" s="20"/>
      <c r="I33" s="20" t="s">
        <v>70</v>
      </c>
      <c r="J33" s="20"/>
      <c r="K33" s="20"/>
      <c r="L33" s="20"/>
      <c r="M33" s="21"/>
      <c r="N33" s="20"/>
      <c r="O33" s="20"/>
      <c r="P33" s="20"/>
      <c r="Q33" s="34" t="s">
        <v>17</v>
      </c>
      <c r="R33" s="20"/>
      <c r="S33" s="21" t="s">
        <v>7</v>
      </c>
      <c r="T33" s="35"/>
      <c r="U33" s="27"/>
      <c r="V33" s="20"/>
      <c r="W33" s="22"/>
      <c r="X33" s="23"/>
      <c r="Y33" s="55"/>
      <c r="Z33" s="123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5"/>
      <c r="BE33" s="20"/>
      <c r="BF33" s="20"/>
    </row>
    <row r="34" spans="1:58" ht="4.05" customHeight="1" x14ac:dyDescent="0.25">
      <c r="A34" s="1"/>
      <c r="B34" s="1"/>
      <c r="C34" s="1"/>
      <c r="D34" s="1"/>
      <c r="E34" s="1"/>
      <c r="F34" s="58"/>
      <c r="G34" s="5"/>
      <c r="H34" s="1"/>
      <c r="I34" s="1"/>
      <c r="J34" s="1"/>
      <c r="K34" s="1"/>
      <c r="L34" s="1"/>
      <c r="M34" s="5"/>
      <c r="N34" s="1"/>
      <c r="O34" s="1"/>
      <c r="P34" s="1"/>
      <c r="Q34" s="1"/>
      <c r="R34" s="1"/>
      <c r="S34" s="5"/>
      <c r="T34" s="1"/>
      <c r="U34" s="25"/>
      <c r="V34" s="1"/>
      <c r="W34" s="12"/>
      <c r="X34" s="10"/>
      <c r="Y34" s="54"/>
      <c r="Z34" s="118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20"/>
      <c r="BE34" s="1"/>
      <c r="BF34" s="1"/>
    </row>
    <row r="35" spans="1:58" s="39" customFormat="1" x14ac:dyDescent="0.25">
      <c r="A35" s="38"/>
      <c r="B35" s="38"/>
      <c r="C35" s="38"/>
      <c r="D35" s="38"/>
      <c r="E35" s="38"/>
      <c r="F35" s="64">
        <v>2</v>
      </c>
      <c r="G35" s="21" t="s">
        <v>7</v>
      </c>
      <c r="H35" s="38"/>
      <c r="I35" s="38" t="s">
        <v>44</v>
      </c>
      <c r="J35" s="38"/>
      <c r="K35" s="38"/>
      <c r="L35" s="38"/>
      <c r="M35" s="21"/>
      <c r="N35" s="38" t="str">
        <f>N31</f>
        <v>Средний размер займа</v>
      </c>
      <c r="O35" s="38"/>
      <c r="P35" s="38"/>
      <c r="Q35" s="38" t="s">
        <v>67</v>
      </c>
      <c r="R35" s="38"/>
      <c r="S35" s="21"/>
      <c r="T35" s="38"/>
      <c r="U35" s="27"/>
      <c r="V35" s="38"/>
      <c r="W35" s="22"/>
      <c r="X35" s="22"/>
      <c r="Y35" s="55"/>
      <c r="Z35" s="137"/>
      <c r="AA35" s="152">
        <f>IF(AA$6="",0,$T31)</f>
        <v>0</v>
      </c>
      <c r="AB35" s="152">
        <f>IF(AB$6="",0,$T31*POWER(1+$T33,(AB$1-$AA$1)))</f>
        <v>0</v>
      </c>
      <c r="AC35" s="152">
        <f t="shared" ref="AC35:AP35" si="19">IF(AC$6="",0,$T31*POWER(1+$T33,(AC$1-$AA$1)))</f>
        <v>0</v>
      </c>
      <c r="AD35" s="152">
        <f t="shared" si="19"/>
        <v>0</v>
      </c>
      <c r="AE35" s="152">
        <f t="shared" si="19"/>
        <v>0</v>
      </c>
      <c r="AF35" s="152">
        <f t="shared" si="19"/>
        <v>0</v>
      </c>
      <c r="AG35" s="152">
        <f t="shared" si="19"/>
        <v>0</v>
      </c>
      <c r="AH35" s="152">
        <f t="shared" si="19"/>
        <v>0</v>
      </c>
      <c r="AI35" s="152">
        <f t="shared" si="19"/>
        <v>0</v>
      </c>
      <c r="AJ35" s="152">
        <f t="shared" si="19"/>
        <v>0</v>
      </c>
      <c r="AK35" s="152">
        <f t="shared" si="19"/>
        <v>0</v>
      </c>
      <c r="AL35" s="152">
        <f t="shared" si="19"/>
        <v>0</v>
      </c>
      <c r="AM35" s="152">
        <f t="shared" si="19"/>
        <v>0</v>
      </c>
      <c r="AN35" s="152">
        <f t="shared" si="19"/>
        <v>0</v>
      </c>
      <c r="AO35" s="152">
        <f t="shared" si="19"/>
        <v>0</v>
      </c>
      <c r="AP35" s="152">
        <f t="shared" si="19"/>
        <v>0</v>
      </c>
      <c r="AQ35" s="152">
        <f t="shared" ref="AQ35:BD35" si="20">IF(AQ$6="",0,$T31*POWER(1+$T33,(AQ$1-$AA$1)))</f>
        <v>0</v>
      </c>
      <c r="AR35" s="152">
        <f t="shared" si="20"/>
        <v>0</v>
      </c>
      <c r="AS35" s="152">
        <f t="shared" si="20"/>
        <v>0</v>
      </c>
      <c r="AT35" s="152">
        <f t="shared" si="20"/>
        <v>0</v>
      </c>
      <c r="AU35" s="152">
        <f t="shared" si="20"/>
        <v>0</v>
      </c>
      <c r="AV35" s="152">
        <f t="shared" si="20"/>
        <v>0</v>
      </c>
      <c r="AW35" s="152">
        <f t="shared" si="20"/>
        <v>0</v>
      </c>
      <c r="AX35" s="152">
        <f t="shared" si="20"/>
        <v>0</v>
      </c>
      <c r="AY35" s="152">
        <f t="shared" si="20"/>
        <v>0</v>
      </c>
      <c r="AZ35" s="152">
        <f t="shared" si="20"/>
        <v>0</v>
      </c>
      <c r="BA35" s="152">
        <f t="shared" si="20"/>
        <v>0</v>
      </c>
      <c r="BB35" s="152">
        <f t="shared" si="20"/>
        <v>0</v>
      </c>
      <c r="BC35" s="152">
        <f t="shared" si="20"/>
        <v>0</v>
      </c>
      <c r="BD35" s="153">
        <f t="shared" si="20"/>
        <v>0</v>
      </c>
      <c r="BE35" s="22"/>
      <c r="BF35" s="38"/>
    </row>
    <row r="36" spans="1:58" ht="4.05" customHeight="1" x14ac:dyDescent="0.25">
      <c r="A36" s="1"/>
      <c r="B36" s="1"/>
      <c r="C36" s="1"/>
      <c r="D36" s="1"/>
      <c r="E36" s="1"/>
      <c r="F36" s="58">
        <v>1</v>
      </c>
      <c r="G36" s="5"/>
      <c r="H36" s="1"/>
      <c r="I36" s="1"/>
      <c r="J36" s="1"/>
      <c r="K36" s="1"/>
      <c r="L36" s="1"/>
      <c r="M36" s="5"/>
      <c r="N36" s="1"/>
      <c r="O36" s="1"/>
      <c r="P36" s="1"/>
      <c r="Q36" s="1"/>
      <c r="R36" s="1"/>
      <c r="S36" s="5"/>
      <c r="T36" s="1"/>
      <c r="U36" s="25"/>
      <c r="V36" s="1"/>
      <c r="W36" s="12"/>
      <c r="X36" s="10"/>
      <c r="Y36" s="54"/>
      <c r="Z36" s="118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20"/>
      <c r="BE36" s="1"/>
      <c r="BF36" s="1"/>
    </row>
    <row r="37" spans="1:58" s="4" customFormat="1" x14ac:dyDescent="0.25">
      <c r="A37" s="3"/>
      <c r="B37" s="3"/>
      <c r="C37" s="3"/>
      <c r="D37" s="3"/>
      <c r="E37" s="3" t="s">
        <v>75</v>
      </c>
      <c r="F37" s="62">
        <v>2</v>
      </c>
      <c r="G37" s="5" t="s">
        <v>7</v>
      </c>
      <c r="H37" s="3"/>
      <c r="I37" s="3" t="s">
        <v>77</v>
      </c>
      <c r="J37" s="3"/>
      <c r="K37" s="3"/>
      <c r="L37" s="3"/>
      <c r="M37" s="5"/>
      <c r="N37" s="3"/>
      <c r="O37" s="3"/>
      <c r="P37" s="3"/>
      <c r="Q37" s="3" t="s">
        <v>67</v>
      </c>
      <c r="R37" s="3"/>
      <c r="S37" s="5"/>
      <c r="T37" s="3"/>
      <c r="U37" s="25"/>
      <c r="V37" s="3"/>
      <c r="W37" s="12">
        <f>SUM($Y37:$BE37)</f>
        <v>0</v>
      </c>
      <c r="X37" s="12"/>
      <c r="Y37" s="54"/>
      <c r="Z37" s="115"/>
      <c r="AA37" s="116">
        <f>IF(AA$6="",0,AA29*AA35)</f>
        <v>0</v>
      </c>
      <c r="AB37" s="116">
        <f t="shared" ref="AB37:BD37" si="21">IF(AB$6="",0,AB29*AB35)</f>
        <v>0</v>
      </c>
      <c r="AC37" s="116">
        <f t="shared" si="21"/>
        <v>0</v>
      </c>
      <c r="AD37" s="116">
        <f t="shared" si="21"/>
        <v>0</v>
      </c>
      <c r="AE37" s="116">
        <f t="shared" si="21"/>
        <v>0</v>
      </c>
      <c r="AF37" s="116">
        <f t="shared" si="21"/>
        <v>0</v>
      </c>
      <c r="AG37" s="116">
        <f t="shared" si="21"/>
        <v>0</v>
      </c>
      <c r="AH37" s="116">
        <f t="shared" si="21"/>
        <v>0</v>
      </c>
      <c r="AI37" s="116">
        <f t="shared" si="21"/>
        <v>0</v>
      </c>
      <c r="AJ37" s="116">
        <f t="shared" si="21"/>
        <v>0</v>
      </c>
      <c r="AK37" s="116">
        <f t="shared" si="21"/>
        <v>0</v>
      </c>
      <c r="AL37" s="116">
        <f t="shared" si="21"/>
        <v>0</v>
      </c>
      <c r="AM37" s="116">
        <f t="shared" si="21"/>
        <v>0</v>
      </c>
      <c r="AN37" s="116">
        <f t="shared" si="21"/>
        <v>0</v>
      </c>
      <c r="AO37" s="116">
        <f t="shared" si="21"/>
        <v>0</v>
      </c>
      <c r="AP37" s="116">
        <f t="shared" si="21"/>
        <v>0</v>
      </c>
      <c r="AQ37" s="116">
        <f t="shared" si="21"/>
        <v>0</v>
      </c>
      <c r="AR37" s="116">
        <f t="shared" si="21"/>
        <v>0</v>
      </c>
      <c r="AS37" s="116">
        <f t="shared" si="21"/>
        <v>0</v>
      </c>
      <c r="AT37" s="116">
        <f t="shared" si="21"/>
        <v>0</v>
      </c>
      <c r="AU37" s="116">
        <f t="shared" si="21"/>
        <v>0</v>
      </c>
      <c r="AV37" s="116">
        <f t="shared" si="21"/>
        <v>0</v>
      </c>
      <c r="AW37" s="116">
        <f t="shared" si="21"/>
        <v>0</v>
      </c>
      <c r="AX37" s="116">
        <f t="shared" si="21"/>
        <v>0</v>
      </c>
      <c r="AY37" s="116">
        <f t="shared" si="21"/>
        <v>0</v>
      </c>
      <c r="AZ37" s="116">
        <f t="shared" si="21"/>
        <v>0</v>
      </c>
      <c r="BA37" s="116">
        <f t="shared" si="21"/>
        <v>0</v>
      </c>
      <c r="BB37" s="116">
        <f t="shared" si="21"/>
        <v>0</v>
      </c>
      <c r="BC37" s="116">
        <f t="shared" si="21"/>
        <v>0</v>
      </c>
      <c r="BD37" s="116">
        <f t="shared" si="21"/>
        <v>0</v>
      </c>
      <c r="BE37" s="3"/>
      <c r="BF37" s="3"/>
    </row>
    <row r="38" spans="1:58" ht="4.05" customHeight="1" x14ac:dyDescent="0.25">
      <c r="A38" s="1"/>
      <c r="B38" s="1"/>
      <c r="C38" s="1"/>
      <c r="D38" s="1"/>
      <c r="E38" s="1"/>
      <c r="F38" s="58"/>
      <c r="G38" s="5"/>
      <c r="H38" s="1"/>
      <c r="I38" s="1"/>
      <c r="J38" s="1"/>
      <c r="K38" s="1"/>
      <c r="L38" s="1"/>
      <c r="M38" s="5"/>
      <c r="N38" s="1"/>
      <c r="O38" s="1"/>
      <c r="P38" s="1"/>
      <c r="Q38" s="1"/>
      <c r="R38" s="1"/>
      <c r="S38" s="5"/>
      <c r="T38" s="1"/>
      <c r="U38" s="25"/>
      <c r="V38" s="1"/>
      <c r="W38" s="12"/>
      <c r="X38" s="10"/>
      <c r="Y38" s="54"/>
      <c r="Z38" s="118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20"/>
      <c r="BE38" s="1"/>
      <c r="BF38" s="1"/>
    </row>
    <row r="39" spans="1:58" x14ac:dyDescent="0.25">
      <c r="A39" s="1"/>
      <c r="B39" s="1"/>
      <c r="C39" s="1"/>
      <c r="D39" s="1"/>
      <c r="E39" s="1"/>
      <c r="F39" s="58"/>
      <c r="G39" s="5" t="s">
        <v>7</v>
      </c>
      <c r="H39" s="3"/>
      <c r="I39" s="3" t="s">
        <v>72</v>
      </c>
      <c r="J39" s="3"/>
      <c r="K39" s="3"/>
      <c r="L39" s="3"/>
      <c r="M39" s="5"/>
      <c r="N39" s="3"/>
      <c r="O39" s="3"/>
      <c r="P39" s="3"/>
      <c r="Q39" s="3" t="s">
        <v>60</v>
      </c>
      <c r="R39" s="3"/>
      <c r="S39" s="5" t="s">
        <v>7</v>
      </c>
      <c r="T39" s="155"/>
      <c r="U39" s="25"/>
      <c r="V39" s="1"/>
      <c r="W39" s="12"/>
      <c r="X39" s="10"/>
      <c r="Y39" s="54"/>
      <c r="Z39" s="118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20"/>
      <c r="BE39" s="1"/>
      <c r="BF39" s="1"/>
    </row>
    <row r="40" spans="1:58" ht="4.05" customHeight="1" x14ac:dyDescent="0.25">
      <c r="A40" s="1"/>
      <c r="B40" s="1"/>
      <c r="C40" s="1"/>
      <c r="D40" s="1"/>
      <c r="E40" s="1"/>
      <c r="F40" s="58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25"/>
      <c r="V40" s="1"/>
      <c r="W40" s="12"/>
      <c r="X40" s="10"/>
      <c r="Y40" s="54"/>
      <c r="Z40" s="118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20"/>
      <c r="BE40" s="1"/>
      <c r="BF40" s="1"/>
    </row>
    <row r="41" spans="1:58" s="24" customFormat="1" x14ac:dyDescent="0.25">
      <c r="A41" s="20"/>
      <c r="B41" s="20"/>
      <c r="C41" s="20"/>
      <c r="D41" s="20"/>
      <c r="E41" s="20"/>
      <c r="F41" s="63"/>
      <c r="G41" s="21" t="s">
        <v>7</v>
      </c>
      <c r="H41" s="20"/>
      <c r="I41" s="20" t="s">
        <v>73</v>
      </c>
      <c r="J41" s="20"/>
      <c r="K41" s="20"/>
      <c r="L41" s="20"/>
      <c r="M41" s="21"/>
      <c r="N41" s="20"/>
      <c r="O41" s="20"/>
      <c r="P41" s="20"/>
      <c r="Q41" s="34" t="s">
        <v>17</v>
      </c>
      <c r="R41" s="20"/>
      <c r="S41" s="21" t="s">
        <v>7</v>
      </c>
      <c r="T41" s="156"/>
      <c r="U41" s="27"/>
      <c r="V41" s="20"/>
      <c r="W41" s="22"/>
      <c r="X41" s="23"/>
      <c r="Y41" s="55"/>
      <c r="Z41" s="123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5"/>
      <c r="BE41" s="20"/>
      <c r="BF41" s="20"/>
    </row>
    <row r="42" spans="1:58" ht="4.05" customHeight="1" x14ac:dyDescent="0.25">
      <c r="A42" s="1"/>
      <c r="B42" s="1"/>
      <c r="C42" s="1"/>
      <c r="D42" s="1"/>
      <c r="E42" s="1"/>
      <c r="F42" s="58"/>
      <c r="G42" s="5"/>
      <c r="H42" s="1"/>
      <c r="I42" s="1"/>
      <c r="J42" s="1"/>
      <c r="K42" s="1"/>
      <c r="L42" s="1"/>
      <c r="M42" s="5"/>
      <c r="N42" s="1"/>
      <c r="O42" s="1"/>
      <c r="P42" s="1"/>
      <c r="Q42" s="1"/>
      <c r="R42" s="1"/>
      <c r="S42" s="5"/>
      <c r="T42" s="1"/>
      <c r="U42" s="25"/>
      <c r="V42" s="1"/>
      <c r="W42" s="12"/>
      <c r="X42" s="10"/>
      <c r="Y42" s="54"/>
      <c r="Z42" s="118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20"/>
      <c r="BE42" s="1"/>
      <c r="BF42" s="1"/>
    </row>
    <row r="43" spans="1:58" x14ac:dyDescent="0.25">
      <c r="A43" s="1"/>
      <c r="B43" s="1"/>
      <c r="C43" s="1"/>
      <c r="D43" s="1"/>
      <c r="E43" s="1"/>
      <c r="F43" s="58"/>
      <c r="G43" s="5" t="s">
        <v>7</v>
      </c>
      <c r="H43" s="3"/>
      <c r="I43" s="3" t="s">
        <v>84</v>
      </c>
      <c r="J43" s="3"/>
      <c r="K43" s="3"/>
      <c r="L43" s="3"/>
      <c r="M43" s="5"/>
      <c r="N43" s="3"/>
      <c r="O43" s="3"/>
      <c r="P43" s="3"/>
      <c r="Q43" s="3" t="s">
        <v>60</v>
      </c>
      <c r="R43" s="3"/>
      <c r="S43" s="5" t="s">
        <v>7</v>
      </c>
      <c r="T43" s="158"/>
      <c r="U43" s="25"/>
      <c r="V43" s="1"/>
      <c r="W43" s="12"/>
      <c r="X43" s="10"/>
      <c r="Y43" s="54"/>
      <c r="Z43" s="118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20"/>
      <c r="BE43" s="1"/>
      <c r="BF43" s="1"/>
    </row>
    <row r="44" spans="1:58" ht="4.05" customHeight="1" x14ac:dyDescent="0.25">
      <c r="A44" s="1"/>
      <c r="B44" s="1"/>
      <c r="C44" s="1"/>
      <c r="D44" s="1"/>
      <c r="E44" s="1"/>
      <c r="F44" s="58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25"/>
      <c r="V44" s="1"/>
      <c r="W44" s="12"/>
      <c r="X44" s="10"/>
      <c r="Y44" s="54"/>
      <c r="Z44" s="118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20"/>
      <c r="BE44" s="1"/>
      <c r="BF44" s="1"/>
    </row>
    <row r="45" spans="1:58" s="4" customFormat="1" x14ac:dyDescent="0.25">
      <c r="A45" s="3"/>
      <c r="B45" s="3"/>
      <c r="C45" s="3"/>
      <c r="D45" s="3"/>
      <c r="E45" s="3" t="s">
        <v>76</v>
      </c>
      <c r="F45" s="62">
        <v>2</v>
      </c>
      <c r="G45" s="5" t="s">
        <v>7</v>
      </c>
      <c r="H45" s="3"/>
      <c r="I45" s="3" t="s">
        <v>78</v>
      </c>
      <c r="J45" s="3"/>
      <c r="K45" s="3"/>
      <c r="L45" s="3"/>
      <c r="M45" s="5"/>
      <c r="N45" s="3"/>
      <c r="O45" s="3"/>
      <c r="P45" s="3"/>
      <c r="Q45" s="3" t="s">
        <v>67</v>
      </c>
      <c r="R45" s="3"/>
      <c r="S45" s="5"/>
      <c r="T45" s="3"/>
      <c r="U45" s="25"/>
      <c r="V45" s="3"/>
      <c r="W45" s="12">
        <f>SUM($Y45:$BE45)</f>
        <v>0</v>
      </c>
      <c r="X45" s="12"/>
      <c r="Y45" s="54"/>
      <c r="Z45" s="115"/>
      <c r="AA45" s="116">
        <f>IF(AA$6="",0,IF(AA$1=1,SUMIFS(37:37,$1:$1,"&gt;="&amp;1,$1:$1,"&lt;="&amp;INT(-$T39))+(-$T39-INT(-$T39))*SUMIFS(37:37,$1:$1,INT(-$T39)+1),0)+(-$T39-INT(-$T39))*SUMIFS(37:37,$1:$1,AA$1+INT(-$T39)+1)+(INT(-$T39)+1+$T39)*SUMIFS(37:37,$1:$1,AA$1+INT(-$T39)))*(1-$T41)</f>
        <v>0</v>
      </c>
      <c r="AB45" s="116">
        <f t="shared" ref="AB45:BD45" si="22">IF(AB$6="",0,IF(AB$1=1,SUMIFS(37:37,$1:$1,"&gt;="&amp;1,$1:$1,"&lt;="&amp;INT(-$T39))+(-$T39-INT(-$T39))*SUMIFS(37:37,$1:$1,INT(-$T39)+1),0)+(-$T39-INT(-$T39))*SUMIFS(37:37,$1:$1,AB$1+INT(-$T39)+1)+(INT(-$T39)+1+$T39)*SUMIFS(37:37,$1:$1,AB$1+INT(-$T39)))*(1-$T41)</f>
        <v>0</v>
      </c>
      <c r="AC45" s="116">
        <f t="shared" si="22"/>
        <v>0</v>
      </c>
      <c r="AD45" s="116">
        <f t="shared" si="22"/>
        <v>0</v>
      </c>
      <c r="AE45" s="116">
        <f t="shared" si="22"/>
        <v>0</v>
      </c>
      <c r="AF45" s="116">
        <f t="shared" si="22"/>
        <v>0</v>
      </c>
      <c r="AG45" s="116">
        <f t="shared" si="22"/>
        <v>0</v>
      </c>
      <c r="AH45" s="116">
        <f t="shared" si="22"/>
        <v>0</v>
      </c>
      <c r="AI45" s="116">
        <f t="shared" si="22"/>
        <v>0</v>
      </c>
      <c r="AJ45" s="116">
        <f t="shared" si="22"/>
        <v>0</v>
      </c>
      <c r="AK45" s="116">
        <f t="shared" si="22"/>
        <v>0</v>
      </c>
      <c r="AL45" s="116">
        <f t="shared" si="22"/>
        <v>0</v>
      </c>
      <c r="AM45" s="116">
        <f t="shared" si="22"/>
        <v>0</v>
      </c>
      <c r="AN45" s="116">
        <f t="shared" si="22"/>
        <v>0</v>
      </c>
      <c r="AO45" s="116">
        <f t="shared" si="22"/>
        <v>0</v>
      </c>
      <c r="AP45" s="116">
        <f t="shared" si="22"/>
        <v>0</v>
      </c>
      <c r="AQ45" s="116">
        <f t="shared" si="22"/>
        <v>0</v>
      </c>
      <c r="AR45" s="116">
        <f t="shared" si="22"/>
        <v>0</v>
      </c>
      <c r="AS45" s="116">
        <f t="shared" si="22"/>
        <v>0</v>
      </c>
      <c r="AT45" s="116">
        <f t="shared" si="22"/>
        <v>0</v>
      </c>
      <c r="AU45" s="116">
        <f t="shared" si="22"/>
        <v>0</v>
      </c>
      <c r="AV45" s="116">
        <f t="shared" si="22"/>
        <v>0</v>
      </c>
      <c r="AW45" s="116">
        <f t="shared" si="22"/>
        <v>0</v>
      </c>
      <c r="AX45" s="116">
        <f t="shared" si="22"/>
        <v>0</v>
      </c>
      <c r="AY45" s="116">
        <f t="shared" si="22"/>
        <v>0</v>
      </c>
      <c r="AZ45" s="116">
        <f t="shared" si="22"/>
        <v>0</v>
      </c>
      <c r="BA45" s="116">
        <f t="shared" si="22"/>
        <v>0</v>
      </c>
      <c r="BB45" s="116">
        <f t="shared" si="22"/>
        <v>0</v>
      </c>
      <c r="BC45" s="116">
        <f t="shared" si="22"/>
        <v>0</v>
      </c>
      <c r="BD45" s="116">
        <f t="shared" si="22"/>
        <v>0</v>
      </c>
      <c r="BE45" s="3"/>
      <c r="BF45" s="3"/>
    </row>
    <row r="46" spans="1:58" ht="4.05" customHeight="1" x14ac:dyDescent="0.25">
      <c r="A46" s="1"/>
      <c r="B46" s="1"/>
      <c r="C46" s="1"/>
      <c r="D46" s="1"/>
      <c r="E46" s="1"/>
      <c r="F46" s="58"/>
      <c r="G46" s="5"/>
      <c r="H46" s="1"/>
      <c r="I46" s="1"/>
      <c r="J46" s="1"/>
      <c r="K46" s="1"/>
      <c r="L46" s="1"/>
      <c r="M46" s="5"/>
      <c r="N46" s="1"/>
      <c r="O46" s="1"/>
      <c r="P46" s="1"/>
      <c r="Q46" s="1"/>
      <c r="R46" s="1"/>
      <c r="S46" s="5"/>
      <c r="T46" s="1"/>
      <c r="U46" s="25"/>
      <c r="V46" s="1"/>
      <c r="W46" s="12"/>
      <c r="X46" s="10"/>
      <c r="Y46" s="54"/>
      <c r="Z46" s="118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20"/>
      <c r="BE46" s="1"/>
      <c r="BF46" s="1"/>
    </row>
    <row r="47" spans="1:58" s="4" customFormat="1" x14ac:dyDescent="0.25">
      <c r="A47" s="3"/>
      <c r="B47" s="3"/>
      <c r="C47" s="3"/>
      <c r="D47" s="3"/>
      <c r="E47" s="3" t="s">
        <v>74</v>
      </c>
      <c r="F47" s="62">
        <v>2</v>
      </c>
      <c r="G47" s="5"/>
      <c r="H47" s="3"/>
      <c r="I47" s="3" t="str">
        <f>$H$18</f>
        <v>Дефолты по телу займов / фондирование</v>
      </c>
      <c r="J47" s="3"/>
      <c r="K47" s="3"/>
      <c r="L47" s="3"/>
      <c r="M47" s="5"/>
      <c r="N47" s="3"/>
      <c r="O47" s="3"/>
      <c r="P47" s="3"/>
      <c r="Q47" s="3" t="s">
        <v>67</v>
      </c>
      <c r="R47" s="3"/>
      <c r="S47" s="5"/>
      <c r="T47" s="3"/>
      <c r="U47" s="25"/>
      <c r="V47" s="3"/>
      <c r="W47" s="12">
        <f>SUM($Y47:$BE47)</f>
        <v>0</v>
      </c>
      <c r="X47" s="12"/>
      <c r="Y47" s="54"/>
      <c r="Z47" s="115"/>
      <c r="AA47" s="116">
        <f>IF(AA$6="",0,IF(AA$1=1,SUMIFS(37:37,$1:$1,"&gt;="&amp;1,$1:$1,"&lt;="&amp;INT(-$T39))+(-$T39-INT(-$T39))*SUMIFS(37:37,$1:$1,INT(-$T39)+1),0)+(-$T39-INT(-$T39))*SUMIFS(37:37,$1:$1,AA$1+INT(-$T39)+1)+(INT(-$T39)+1+$T39)*SUMIFS(37:37,$1:$1,AA$1+INT(-$T39)))*$T41</f>
        <v>0</v>
      </c>
      <c r="AB47" s="116">
        <f t="shared" ref="AB47:BD47" si="23">IF(AB$6="",0,IF(AB$1=1,SUMIFS(37:37,$1:$1,"&gt;="&amp;1,$1:$1,"&lt;="&amp;INT(-$T39))+(-$T39-INT(-$T39))*SUMIFS(37:37,$1:$1,INT(-$T39)+1),0)+(-$T39-INT(-$T39))*SUMIFS(37:37,$1:$1,AB$1+INT(-$T39)+1)+(INT(-$T39)+1+$T39)*SUMIFS(37:37,$1:$1,AB$1+INT(-$T39)))*$T41</f>
        <v>0</v>
      </c>
      <c r="AC47" s="116">
        <f t="shared" si="23"/>
        <v>0</v>
      </c>
      <c r="AD47" s="116">
        <f t="shared" si="23"/>
        <v>0</v>
      </c>
      <c r="AE47" s="116">
        <f t="shared" si="23"/>
        <v>0</v>
      </c>
      <c r="AF47" s="116">
        <f t="shared" si="23"/>
        <v>0</v>
      </c>
      <c r="AG47" s="116">
        <f t="shared" si="23"/>
        <v>0</v>
      </c>
      <c r="AH47" s="116">
        <f t="shared" si="23"/>
        <v>0</v>
      </c>
      <c r="AI47" s="116">
        <f t="shared" si="23"/>
        <v>0</v>
      </c>
      <c r="AJ47" s="116">
        <f t="shared" si="23"/>
        <v>0</v>
      </c>
      <c r="AK47" s="116">
        <f t="shared" si="23"/>
        <v>0</v>
      </c>
      <c r="AL47" s="116">
        <f t="shared" si="23"/>
        <v>0</v>
      </c>
      <c r="AM47" s="116">
        <f t="shared" si="23"/>
        <v>0</v>
      </c>
      <c r="AN47" s="116">
        <f t="shared" si="23"/>
        <v>0</v>
      </c>
      <c r="AO47" s="116">
        <f t="shared" si="23"/>
        <v>0</v>
      </c>
      <c r="AP47" s="116">
        <f t="shared" si="23"/>
        <v>0</v>
      </c>
      <c r="AQ47" s="116">
        <f t="shared" si="23"/>
        <v>0</v>
      </c>
      <c r="AR47" s="116">
        <f t="shared" si="23"/>
        <v>0</v>
      </c>
      <c r="AS47" s="116">
        <f t="shared" si="23"/>
        <v>0</v>
      </c>
      <c r="AT47" s="116">
        <f t="shared" si="23"/>
        <v>0</v>
      </c>
      <c r="AU47" s="116">
        <f t="shared" si="23"/>
        <v>0</v>
      </c>
      <c r="AV47" s="116">
        <f t="shared" si="23"/>
        <v>0</v>
      </c>
      <c r="AW47" s="116">
        <f t="shared" si="23"/>
        <v>0</v>
      </c>
      <c r="AX47" s="116">
        <f t="shared" si="23"/>
        <v>0</v>
      </c>
      <c r="AY47" s="116">
        <f t="shared" si="23"/>
        <v>0</v>
      </c>
      <c r="AZ47" s="116">
        <f t="shared" si="23"/>
        <v>0</v>
      </c>
      <c r="BA47" s="116">
        <f t="shared" si="23"/>
        <v>0</v>
      </c>
      <c r="BB47" s="116">
        <f t="shared" si="23"/>
        <v>0</v>
      </c>
      <c r="BC47" s="116">
        <f t="shared" si="23"/>
        <v>0</v>
      </c>
      <c r="BD47" s="116">
        <f t="shared" si="23"/>
        <v>0</v>
      </c>
      <c r="BE47" s="3"/>
      <c r="BF47" s="3"/>
    </row>
    <row r="48" spans="1:58" ht="4.05" customHeight="1" x14ac:dyDescent="0.25">
      <c r="A48" s="1"/>
      <c r="B48" s="1"/>
      <c r="C48" s="1"/>
      <c r="D48" s="1"/>
      <c r="E48" s="1"/>
      <c r="F48" s="58"/>
      <c r="G48" s="5"/>
      <c r="H48" s="1"/>
      <c r="I48" s="1"/>
      <c r="J48" s="1"/>
      <c r="K48" s="1"/>
      <c r="L48" s="1"/>
      <c r="M48" s="5"/>
      <c r="N48" s="1"/>
      <c r="O48" s="1"/>
      <c r="P48" s="1"/>
      <c r="Q48" s="1"/>
      <c r="R48" s="1"/>
      <c r="S48" s="5"/>
      <c r="T48" s="1"/>
      <c r="U48" s="25"/>
      <c r="V48" s="1"/>
      <c r="W48" s="12"/>
      <c r="X48" s="10"/>
      <c r="Y48" s="54"/>
      <c r="Z48" s="118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20"/>
      <c r="BE48" s="1"/>
      <c r="BF48" s="1"/>
    </row>
    <row r="49" spans="1:58" s="4" customFormat="1" x14ac:dyDescent="0.25">
      <c r="A49" s="3"/>
      <c r="B49" s="3"/>
      <c r="C49" s="3"/>
      <c r="D49" s="3"/>
      <c r="E49" s="3" t="s">
        <v>79</v>
      </c>
      <c r="F49" s="62">
        <v>2</v>
      </c>
      <c r="G49" s="5" t="s">
        <v>7</v>
      </c>
      <c r="H49" s="3"/>
      <c r="I49" s="3" t="s">
        <v>80</v>
      </c>
      <c r="J49" s="3"/>
      <c r="K49" s="3"/>
      <c r="L49" s="3"/>
      <c r="M49" s="5"/>
      <c r="N49" s="3"/>
      <c r="O49" s="3"/>
      <c r="P49" s="3"/>
      <c r="Q49" s="3" t="s">
        <v>67</v>
      </c>
      <c r="R49" s="3"/>
      <c r="S49" s="5"/>
      <c r="T49" s="3"/>
      <c r="U49" s="25"/>
      <c r="V49" s="3"/>
      <c r="W49" s="12"/>
      <c r="X49" s="12"/>
      <c r="Y49" s="54"/>
      <c r="Z49" s="115"/>
      <c r="AA49" s="116">
        <f>IF(AA$6="",0,Z49-Z45+AA37)</f>
        <v>0</v>
      </c>
      <c r="AB49" s="116">
        <f>IF(AB$6="",0,AA49-AA45+AB37)</f>
        <v>0</v>
      </c>
      <c r="AC49" s="116">
        <f t="shared" ref="AC49:BD49" si="24">IF(AC$6="",0,AB49-AB45+AC37)</f>
        <v>0</v>
      </c>
      <c r="AD49" s="116">
        <f t="shared" si="24"/>
        <v>0</v>
      </c>
      <c r="AE49" s="116">
        <f t="shared" si="24"/>
        <v>0</v>
      </c>
      <c r="AF49" s="116">
        <f t="shared" si="24"/>
        <v>0</v>
      </c>
      <c r="AG49" s="116">
        <f t="shared" si="24"/>
        <v>0</v>
      </c>
      <c r="AH49" s="116">
        <f t="shared" si="24"/>
        <v>0</v>
      </c>
      <c r="AI49" s="116">
        <f t="shared" si="24"/>
        <v>0</v>
      </c>
      <c r="AJ49" s="116">
        <f t="shared" si="24"/>
        <v>0</v>
      </c>
      <c r="AK49" s="116">
        <f t="shared" si="24"/>
        <v>0</v>
      </c>
      <c r="AL49" s="116">
        <f t="shared" si="24"/>
        <v>0</v>
      </c>
      <c r="AM49" s="116">
        <f t="shared" si="24"/>
        <v>0</v>
      </c>
      <c r="AN49" s="116">
        <f t="shared" si="24"/>
        <v>0</v>
      </c>
      <c r="AO49" s="116">
        <f t="shared" si="24"/>
        <v>0</v>
      </c>
      <c r="AP49" s="116">
        <f t="shared" si="24"/>
        <v>0</v>
      </c>
      <c r="AQ49" s="116">
        <f t="shared" si="24"/>
        <v>0</v>
      </c>
      <c r="AR49" s="116">
        <f t="shared" si="24"/>
        <v>0</v>
      </c>
      <c r="AS49" s="116">
        <f t="shared" si="24"/>
        <v>0</v>
      </c>
      <c r="AT49" s="116">
        <f t="shared" si="24"/>
        <v>0</v>
      </c>
      <c r="AU49" s="116">
        <f t="shared" si="24"/>
        <v>0</v>
      </c>
      <c r="AV49" s="116">
        <f t="shared" si="24"/>
        <v>0</v>
      </c>
      <c r="AW49" s="116">
        <f t="shared" si="24"/>
        <v>0</v>
      </c>
      <c r="AX49" s="116">
        <f t="shared" si="24"/>
        <v>0</v>
      </c>
      <c r="AY49" s="116">
        <f t="shared" si="24"/>
        <v>0</v>
      </c>
      <c r="AZ49" s="116">
        <f t="shared" si="24"/>
        <v>0</v>
      </c>
      <c r="BA49" s="116">
        <f t="shared" si="24"/>
        <v>0</v>
      </c>
      <c r="BB49" s="116">
        <f t="shared" si="24"/>
        <v>0</v>
      </c>
      <c r="BC49" s="116">
        <f t="shared" si="24"/>
        <v>0</v>
      </c>
      <c r="BD49" s="116">
        <f t="shared" si="24"/>
        <v>0</v>
      </c>
      <c r="BE49" s="3"/>
      <c r="BF49" s="3"/>
    </row>
    <row r="50" spans="1:58" ht="4.05" customHeight="1" x14ac:dyDescent="0.25">
      <c r="A50" s="1"/>
      <c r="B50" s="1"/>
      <c r="C50" s="1"/>
      <c r="D50" s="1"/>
      <c r="E50" s="1"/>
      <c r="F50" s="58"/>
      <c r="G50" s="5"/>
      <c r="H50" s="1"/>
      <c r="I50" s="1"/>
      <c r="J50" s="1"/>
      <c r="K50" s="1"/>
      <c r="L50" s="1"/>
      <c r="M50" s="5"/>
      <c r="N50" s="1"/>
      <c r="O50" s="1"/>
      <c r="P50" s="1"/>
      <c r="Q50" s="1"/>
      <c r="R50" s="1"/>
      <c r="S50" s="5"/>
      <c r="T50" s="1"/>
      <c r="U50" s="25"/>
      <c r="V50" s="1"/>
      <c r="W50" s="12"/>
      <c r="X50" s="10"/>
      <c r="Y50" s="54"/>
      <c r="Z50" s="118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20"/>
      <c r="BE50" s="1"/>
      <c r="BF50" s="1"/>
    </row>
    <row r="51" spans="1:58" s="24" customFormat="1" x14ac:dyDescent="0.25">
      <c r="A51" s="20"/>
      <c r="B51" s="20"/>
      <c r="C51" s="20"/>
      <c r="D51" s="20"/>
      <c r="E51" s="20"/>
      <c r="F51" s="63"/>
      <c r="G51" s="21" t="s">
        <v>7</v>
      </c>
      <c r="H51" s="20"/>
      <c r="I51" s="38" t="s">
        <v>81</v>
      </c>
      <c r="J51" s="20"/>
      <c r="K51" s="20"/>
      <c r="L51" s="20"/>
      <c r="M51" s="21"/>
      <c r="N51" s="20"/>
      <c r="O51" s="20"/>
      <c r="P51" s="20"/>
      <c r="Q51" s="34" t="s">
        <v>17</v>
      </c>
      <c r="R51" s="20"/>
      <c r="S51" s="21" t="s">
        <v>7</v>
      </c>
      <c r="T51" s="157"/>
      <c r="U51" s="27"/>
      <c r="V51" s="20"/>
      <c r="W51" s="22"/>
      <c r="X51" s="23"/>
      <c r="Y51" s="55"/>
      <c r="Z51" s="123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5"/>
      <c r="BE51" s="20"/>
      <c r="BF51" s="20"/>
    </row>
    <row r="52" spans="1:58" ht="4.05" customHeight="1" x14ac:dyDescent="0.25">
      <c r="A52" s="1"/>
      <c r="B52" s="1"/>
      <c r="C52" s="1"/>
      <c r="D52" s="1"/>
      <c r="E52" s="1"/>
      <c r="F52" s="58"/>
      <c r="G52" s="5"/>
      <c r="H52" s="1"/>
      <c r="I52" s="1"/>
      <c r="J52" s="1"/>
      <c r="K52" s="1"/>
      <c r="L52" s="1"/>
      <c r="M52" s="5"/>
      <c r="N52" s="1"/>
      <c r="O52" s="1"/>
      <c r="P52" s="1"/>
      <c r="Q52" s="1"/>
      <c r="R52" s="1"/>
      <c r="S52" s="5"/>
      <c r="T52" s="1"/>
      <c r="U52" s="25"/>
      <c r="V52" s="1"/>
      <c r="W52" s="12"/>
      <c r="X52" s="10"/>
      <c r="Y52" s="54"/>
      <c r="Z52" s="118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20"/>
      <c r="BE52" s="1"/>
      <c r="BF52" s="1"/>
    </row>
    <row r="53" spans="1:58" s="165" customFormat="1" ht="10.199999999999999" x14ac:dyDescent="0.2">
      <c r="A53" s="71"/>
      <c r="B53" s="71"/>
      <c r="C53" s="71"/>
      <c r="D53" s="71"/>
      <c r="E53" s="71"/>
      <c r="F53" s="159">
        <v>2</v>
      </c>
      <c r="G53" s="160" t="s">
        <v>7</v>
      </c>
      <c r="H53" s="71"/>
      <c r="I53" s="71" t="s">
        <v>86</v>
      </c>
      <c r="J53" s="71"/>
      <c r="K53" s="71"/>
      <c r="L53" s="71"/>
      <c r="M53" s="160"/>
      <c r="N53" s="71"/>
      <c r="O53" s="71"/>
      <c r="P53" s="71"/>
      <c r="Q53" s="71" t="s">
        <v>67</v>
      </c>
      <c r="R53" s="71"/>
      <c r="S53" s="160"/>
      <c r="T53" s="71"/>
      <c r="U53" s="160"/>
      <c r="V53" s="71"/>
      <c r="W53" s="161"/>
      <c r="X53" s="161"/>
      <c r="Y53" s="162"/>
      <c r="Z53" s="163"/>
      <c r="AA53" s="164">
        <f>IF(AA$6="",0,IF(AA$1=1,SUMIFS(37:37,$1:$1,"&gt;="&amp;1,$1:$1,"&lt;="&amp;INT(-$T43))+(-$T43-INT(-$T43))*SUMIFS(37:37,$1:$1,INT(-$T43)+1),0)+(-$T43-INT(-$T43))*SUMIFS(37:37,$1:$1,AA$1+INT(-$T43)+1)+(INT(-$T43)+1+$T43)*SUMIFS(37:37,$1:$1,AA$1+INT(-$T43)))*$T41*$T51</f>
        <v>0</v>
      </c>
      <c r="AB53" s="164">
        <f t="shared" ref="AB53:BD53" si="25">IF(AB$6="",0,IF(AB$1=1,SUMIFS(37:37,$1:$1,"&gt;="&amp;1,$1:$1,"&lt;="&amp;INT(-$T43))+(-$T43-INT(-$T43))*SUMIFS(37:37,$1:$1,INT(-$T43)+1),0)+(-$T43-INT(-$T43))*SUMIFS(37:37,$1:$1,AB$1+INT(-$T43)+1)+(INT(-$T43)+1+$T43)*SUMIFS(37:37,$1:$1,AB$1+INT(-$T43)))*$T41*$T51</f>
        <v>0</v>
      </c>
      <c r="AC53" s="164">
        <f t="shared" si="25"/>
        <v>0</v>
      </c>
      <c r="AD53" s="164">
        <f t="shared" si="25"/>
        <v>0</v>
      </c>
      <c r="AE53" s="164">
        <f t="shared" si="25"/>
        <v>0</v>
      </c>
      <c r="AF53" s="164">
        <f t="shared" si="25"/>
        <v>0</v>
      </c>
      <c r="AG53" s="164">
        <f t="shared" si="25"/>
        <v>0</v>
      </c>
      <c r="AH53" s="164">
        <f t="shared" si="25"/>
        <v>0</v>
      </c>
      <c r="AI53" s="164">
        <f t="shared" si="25"/>
        <v>0</v>
      </c>
      <c r="AJ53" s="164">
        <f t="shared" si="25"/>
        <v>0</v>
      </c>
      <c r="AK53" s="164">
        <f t="shared" si="25"/>
        <v>0</v>
      </c>
      <c r="AL53" s="164">
        <f t="shared" si="25"/>
        <v>0</v>
      </c>
      <c r="AM53" s="164">
        <f t="shared" si="25"/>
        <v>0</v>
      </c>
      <c r="AN53" s="164">
        <f t="shared" si="25"/>
        <v>0</v>
      </c>
      <c r="AO53" s="164">
        <f t="shared" si="25"/>
        <v>0</v>
      </c>
      <c r="AP53" s="164">
        <f t="shared" si="25"/>
        <v>0</v>
      </c>
      <c r="AQ53" s="164">
        <f t="shared" si="25"/>
        <v>0</v>
      </c>
      <c r="AR53" s="164">
        <f t="shared" si="25"/>
        <v>0</v>
      </c>
      <c r="AS53" s="164">
        <f t="shared" si="25"/>
        <v>0</v>
      </c>
      <c r="AT53" s="164">
        <f t="shared" si="25"/>
        <v>0</v>
      </c>
      <c r="AU53" s="164">
        <f t="shared" si="25"/>
        <v>0</v>
      </c>
      <c r="AV53" s="164">
        <f t="shared" si="25"/>
        <v>0</v>
      </c>
      <c r="AW53" s="164">
        <f t="shared" si="25"/>
        <v>0</v>
      </c>
      <c r="AX53" s="164">
        <f t="shared" si="25"/>
        <v>0</v>
      </c>
      <c r="AY53" s="164">
        <f t="shared" si="25"/>
        <v>0</v>
      </c>
      <c r="AZ53" s="164">
        <f t="shared" si="25"/>
        <v>0</v>
      </c>
      <c r="BA53" s="164">
        <f t="shared" si="25"/>
        <v>0</v>
      </c>
      <c r="BB53" s="164">
        <f t="shared" si="25"/>
        <v>0</v>
      </c>
      <c r="BC53" s="164">
        <f t="shared" si="25"/>
        <v>0</v>
      </c>
      <c r="BD53" s="164">
        <f t="shared" si="25"/>
        <v>0</v>
      </c>
      <c r="BE53" s="71"/>
      <c r="BF53" s="71"/>
    </row>
    <row r="54" spans="1:58" s="4" customFormat="1" x14ac:dyDescent="0.25">
      <c r="A54" s="3"/>
      <c r="B54" s="3"/>
      <c r="C54" s="3"/>
      <c r="D54" s="3"/>
      <c r="E54" s="3" t="s">
        <v>74</v>
      </c>
      <c r="F54" s="62">
        <v>2</v>
      </c>
      <c r="G54" s="5"/>
      <c r="H54" s="3"/>
      <c r="I54" s="3" t="str">
        <f>$H$19</f>
        <v>Дефолты по %% / фондирование</v>
      </c>
      <c r="J54" s="3"/>
      <c r="K54" s="3"/>
      <c r="L54" s="3"/>
      <c r="M54" s="5"/>
      <c r="N54" s="3"/>
      <c r="O54" s="3"/>
      <c r="P54" s="3"/>
      <c r="Q54" s="3" t="s">
        <v>67</v>
      </c>
      <c r="R54" s="3"/>
      <c r="S54" s="5"/>
      <c r="T54" s="3"/>
      <c r="U54" s="25"/>
      <c r="V54" s="3"/>
      <c r="W54" s="12">
        <f>SUM($Y54:$BE54)</f>
        <v>0</v>
      </c>
      <c r="X54" s="12"/>
      <c r="Y54" s="54"/>
      <c r="Z54" s="115"/>
      <c r="AA54" s="116">
        <f>IF(AA$6="",0,Z54+AA53)</f>
        <v>0</v>
      </c>
      <c r="AB54" s="116">
        <f t="shared" ref="AB54:AF54" si="26">IF(AB$6="",0,AA54+AB53)</f>
        <v>0</v>
      </c>
      <c r="AC54" s="116">
        <f t="shared" si="26"/>
        <v>0</v>
      </c>
      <c r="AD54" s="116">
        <f t="shared" si="26"/>
        <v>0</v>
      </c>
      <c r="AE54" s="116">
        <f t="shared" si="26"/>
        <v>0</v>
      </c>
      <c r="AF54" s="116">
        <f t="shared" si="26"/>
        <v>0</v>
      </c>
      <c r="AG54" s="116">
        <f t="shared" ref="AG54:BD54" si="27">IF(AG$6="",0,AF54+AG53)</f>
        <v>0</v>
      </c>
      <c r="AH54" s="116">
        <f t="shared" si="27"/>
        <v>0</v>
      </c>
      <c r="AI54" s="116">
        <f t="shared" si="27"/>
        <v>0</v>
      </c>
      <c r="AJ54" s="116">
        <f t="shared" si="27"/>
        <v>0</v>
      </c>
      <c r="AK54" s="116">
        <f t="shared" si="27"/>
        <v>0</v>
      </c>
      <c r="AL54" s="116">
        <f t="shared" si="27"/>
        <v>0</v>
      </c>
      <c r="AM54" s="116">
        <f t="shared" si="27"/>
        <v>0</v>
      </c>
      <c r="AN54" s="116">
        <f t="shared" si="27"/>
        <v>0</v>
      </c>
      <c r="AO54" s="116">
        <f t="shared" si="27"/>
        <v>0</v>
      </c>
      <c r="AP54" s="116">
        <f t="shared" si="27"/>
        <v>0</v>
      </c>
      <c r="AQ54" s="116">
        <f t="shared" si="27"/>
        <v>0</v>
      </c>
      <c r="AR54" s="116">
        <f t="shared" si="27"/>
        <v>0</v>
      </c>
      <c r="AS54" s="116">
        <f t="shared" si="27"/>
        <v>0</v>
      </c>
      <c r="AT54" s="116">
        <f t="shared" si="27"/>
        <v>0</v>
      </c>
      <c r="AU54" s="116">
        <f t="shared" si="27"/>
        <v>0</v>
      </c>
      <c r="AV54" s="116">
        <f t="shared" si="27"/>
        <v>0</v>
      </c>
      <c r="AW54" s="116">
        <f t="shared" si="27"/>
        <v>0</v>
      </c>
      <c r="AX54" s="116">
        <f t="shared" si="27"/>
        <v>0</v>
      </c>
      <c r="AY54" s="116">
        <f t="shared" si="27"/>
        <v>0</v>
      </c>
      <c r="AZ54" s="116">
        <f t="shared" si="27"/>
        <v>0</v>
      </c>
      <c r="BA54" s="116">
        <f t="shared" si="27"/>
        <v>0</v>
      </c>
      <c r="BB54" s="116">
        <f t="shared" si="27"/>
        <v>0</v>
      </c>
      <c r="BC54" s="116">
        <f t="shared" si="27"/>
        <v>0</v>
      </c>
      <c r="BD54" s="116">
        <f t="shared" si="27"/>
        <v>0</v>
      </c>
      <c r="BE54" s="3"/>
      <c r="BF54" s="3"/>
    </row>
    <row r="55" spans="1:58" ht="4.05" customHeight="1" x14ac:dyDescent="0.25">
      <c r="A55" s="1"/>
      <c r="B55" s="1"/>
      <c r="C55" s="1"/>
      <c r="D55" s="1"/>
      <c r="E55" s="1"/>
      <c r="F55" s="58"/>
      <c r="G55" s="5"/>
      <c r="H55" s="1"/>
      <c r="I55" s="1"/>
      <c r="J55" s="1"/>
      <c r="K55" s="1"/>
      <c r="L55" s="1"/>
      <c r="M55" s="5"/>
      <c r="N55" s="1"/>
      <c r="O55" s="1"/>
      <c r="P55" s="1"/>
      <c r="Q55" s="1"/>
      <c r="R55" s="1"/>
      <c r="S55" s="5"/>
      <c r="T55" s="1"/>
      <c r="U55" s="25"/>
      <c r="V55" s="1"/>
      <c r="W55" s="12"/>
      <c r="X55" s="10"/>
      <c r="Y55" s="54"/>
      <c r="Z55" s="118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20"/>
      <c r="BE55" s="1"/>
      <c r="BF55" s="1"/>
    </row>
    <row r="56" spans="1:58" s="4" customFormat="1" x14ac:dyDescent="0.25">
      <c r="A56" s="3"/>
      <c r="B56" s="3"/>
      <c r="C56" s="3"/>
      <c r="D56" s="3"/>
      <c r="E56" s="3" t="s">
        <v>83</v>
      </c>
      <c r="F56" s="62">
        <v>1</v>
      </c>
      <c r="G56" s="17"/>
      <c r="H56" s="13" t="str">
        <f>$H$17</f>
        <v>Процентный доход</v>
      </c>
      <c r="I56" s="3"/>
      <c r="J56" s="3"/>
      <c r="K56" s="3"/>
      <c r="L56" s="3"/>
      <c r="M56" s="5" t="s">
        <v>7</v>
      </c>
      <c r="N56" s="3" t="s">
        <v>71</v>
      </c>
      <c r="O56" s="3"/>
      <c r="P56" s="3"/>
      <c r="Q56" s="3" t="s">
        <v>67</v>
      </c>
      <c r="R56" s="3"/>
      <c r="S56" s="5"/>
      <c r="T56" s="3"/>
      <c r="U56" s="25"/>
      <c r="V56" s="3"/>
      <c r="W56" s="12">
        <f>SUM($Y56:$BE56)</f>
        <v>0</v>
      </c>
      <c r="X56" s="12"/>
      <c r="Y56" s="54"/>
      <c r="Z56" s="115"/>
      <c r="AA56" s="116">
        <f>IF(AA$6="",0,(AA49+SUMIFS($Z54:AA54,$Z$1:AA$1,"&lt;="&amp;INT(AA$1/SUMIFS(справочники!$I$8:$I$9,справочники!$H$8:$H$9,$T$14))*SUMIFS(справочники!$I$8:$I$9,справочники!$H$8:$H$9,$T$14)))*$T51)</f>
        <v>0</v>
      </c>
      <c r="AB56" s="116">
        <f>IF(AB$6="",0,(AB49+SUMIFS($Z54:AB54,$Z$1:AB$1,"&lt;="&amp;INT(AB$1/SUMIFS(справочники!$I$8:$I$9,справочники!$H$8:$H$9,$T$14))*SUMIFS(справочники!$I$8:$I$9,справочники!$H$8:$H$9,$T$14)))*$T51)</f>
        <v>0</v>
      </c>
      <c r="AC56" s="116">
        <f>IF(AC$6="",0,(AC49+SUMIFS($Z54:AC54,$Z$1:AC$1,"&lt;="&amp;INT(AC$1/SUMIFS(справочники!$I$8:$I$9,справочники!$H$8:$H$9,$T$14))*SUMIFS(справочники!$I$8:$I$9,справочники!$H$8:$H$9,$T$14)))*$T51)</f>
        <v>0</v>
      </c>
      <c r="AD56" s="116">
        <f>IF(AD$6="",0,(AD49+SUMIFS($Z54:AD54,$Z$1:AD$1,"&lt;="&amp;INT(AD$1/SUMIFS(справочники!$I$8:$I$9,справочники!$H$8:$H$9,$T$14))*SUMIFS(справочники!$I$8:$I$9,справочники!$H$8:$H$9,$T$14)))*$T51)</f>
        <v>0</v>
      </c>
      <c r="AE56" s="116">
        <f>IF(AE$6="",0,(AE49+SUMIFS($Z54:AE54,$Z$1:AE$1,"&lt;="&amp;INT(AE$1/SUMIFS(справочники!$I$8:$I$9,справочники!$H$8:$H$9,$T$14))*SUMIFS(справочники!$I$8:$I$9,справочники!$H$8:$H$9,$T$14)))*$T51)</f>
        <v>0</v>
      </c>
      <c r="AF56" s="116">
        <f>IF(AF$6="",0,(AF49+SUMIFS($Z54:AF54,$Z$1:AF$1,"&lt;="&amp;INT(AF$1/SUMIFS(справочники!$I$8:$I$9,справочники!$H$8:$H$9,$T$14))*SUMIFS(справочники!$I$8:$I$9,справочники!$H$8:$H$9,$T$14)))*$T51)</f>
        <v>0</v>
      </c>
      <c r="AG56" s="116">
        <f>IF(AG$6="",0,(AG49+SUMIFS($Z54:AG54,$Z$1:AG$1,"&lt;="&amp;INT(AG$1/SUMIFS(справочники!$I$8:$I$9,справочники!$H$8:$H$9,$T$14))*SUMIFS(справочники!$I$8:$I$9,справочники!$H$8:$H$9,$T$14)))*$T51)</f>
        <v>0</v>
      </c>
      <c r="AH56" s="116">
        <f>IF(AH$6="",0,(AH49+SUMIFS($Z54:AH54,$Z$1:AH$1,"&lt;="&amp;INT(AH$1/SUMIFS(справочники!$I$8:$I$9,справочники!$H$8:$H$9,$T$14))*SUMIFS(справочники!$I$8:$I$9,справочники!$H$8:$H$9,$T$14)))*$T51)</f>
        <v>0</v>
      </c>
      <c r="AI56" s="116">
        <f>IF(AI$6="",0,(AI49+SUMIFS($Z54:AI54,$Z$1:AI$1,"&lt;="&amp;INT(AI$1/SUMIFS(справочники!$I$8:$I$9,справочники!$H$8:$H$9,$T$14))*SUMIFS(справочники!$I$8:$I$9,справочники!$H$8:$H$9,$T$14)))*$T51)</f>
        <v>0</v>
      </c>
      <c r="AJ56" s="116">
        <f>IF(AJ$6="",0,(AJ49+SUMIFS($Z54:AJ54,$Z$1:AJ$1,"&lt;="&amp;INT(AJ$1/SUMIFS(справочники!$I$8:$I$9,справочники!$H$8:$H$9,$T$14))*SUMIFS(справочники!$I$8:$I$9,справочники!$H$8:$H$9,$T$14)))*$T51)</f>
        <v>0</v>
      </c>
      <c r="AK56" s="116">
        <f>IF(AK$6="",0,(AK49+SUMIFS($Z54:AK54,$Z$1:AK$1,"&lt;="&amp;INT(AK$1/SUMIFS(справочники!$I$8:$I$9,справочники!$H$8:$H$9,$T$14))*SUMIFS(справочники!$I$8:$I$9,справочники!$H$8:$H$9,$T$14)))*$T51)</f>
        <v>0</v>
      </c>
      <c r="AL56" s="116">
        <f>IF(AL$6="",0,(AL49+SUMIFS($Z54:AL54,$Z$1:AL$1,"&lt;="&amp;INT(AL$1/SUMIFS(справочники!$I$8:$I$9,справочники!$H$8:$H$9,$T$14))*SUMIFS(справочники!$I$8:$I$9,справочники!$H$8:$H$9,$T$14)))*$T51)</f>
        <v>0</v>
      </c>
      <c r="AM56" s="116">
        <f>IF(AM$6="",0,(AM49+SUMIFS($Z54:AM54,$Z$1:AM$1,"&lt;="&amp;INT(AM$1/SUMIFS(справочники!$I$8:$I$9,справочники!$H$8:$H$9,$T$14))*SUMIFS(справочники!$I$8:$I$9,справочники!$H$8:$H$9,$T$14)))*$T51)</f>
        <v>0</v>
      </c>
      <c r="AN56" s="116">
        <f>IF(AN$6="",0,(AN49+SUMIFS($Z54:AN54,$Z$1:AN$1,"&lt;="&amp;INT(AN$1/SUMIFS(справочники!$I$8:$I$9,справочники!$H$8:$H$9,$T$14))*SUMIFS(справочники!$I$8:$I$9,справочники!$H$8:$H$9,$T$14)))*$T51)</f>
        <v>0</v>
      </c>
      <c r="AO56" s="116">
        <f>IF(AO$6="",0,(AO49+SUMIFS($Z54:AO54,$Z$1:AO$1,"&lt;="&amp;INT(AO$1/SUMIFS(справочники!$I$8:$I$9,справочники!$H$8:$H$9,$T$14))*SUMIFS(справочники!$I$8:$I$9,справочники!$H$8:$H$9,$T$14)))*$T51)</f>
        <v>0</v>
      </c>
      <c r="AP56" s="116">
        <f>IF(AP$6="",0,(AP49+SUMIFS($Z54:AP54,$Z$1:AP$1,"&lt;="&amp;INT(AP$1/SUMIFS(справочники!$I$8:$I$9,справочники!$H$8:$H$9,$T$14))*SUMIFS(справочники!$I$8:$I$9,справочники!$H$8:$H$9,$T$14)))*$T51)</f>
        <v>0</v>
      </c>
      <c r="AQ56" s="116">
        <f>IF(AQ$6="",0,(AQ49+SUMIFS($Z54:AQ54,$Z$1:AQ$1,"&lt;="&amp;INT(AQ$1/SUMIFS(справочники!$I$8:$I$9,справочники!$H$8:$H$9,$T$14))*SUMIFS(справочники!$I$8:$I$9,справочники!$H$8:$H$9,$T$14)))*$T51)</f>
        <v>0</v>
      </c>
      <c r="AR56" s="116">
        <f>IF(AR$6="",0,(AR49+SUMIFS($Z54:AR54,$Z$1:AR$1,"&lt;="&amp;INT(AR$1/SUMIFS(справочники!$I$8:$I$9,справочники!$H$8:$H$9,$T$14))*SUMIFS(справочники!$I$8:$I$9,справочники!$H$8:$H$9,$T$14)))*$T51)</f>
        <v>0</v>
      </c>
      <c r="AS56" s="116">
        <f>IF(AS$6="",0,(AS49+SUMIFS($Z54:AS54,$Z$1:AS$1,"&lt;="&amp;INT(AS$1/SUMIFS(справочники!$I$8:$I$9,справочники!$H$8:$H$9,$T$14))*SUMIFS(справочники!$I$8:$I$9,справочники!$H$8:$H$9,$T$14)))*$T51)</f>
        <v>0</v>
      </c>
      <c r="AT56" s="116">
        <f>IF(AT$6="",0,(AT49+SUMIFS($Z54:AT54,$Z$1:AT$1,"&lt;="&amp;INT(AT$1/SUMIFS(справочники!$I$8:$I$9,справочники!$H$8:$H$9,$T$14))*SUMIFS(справочники!$I$8:$I$9,справочники!$H$8:$H$9,$T$14)))*$T51)</f>
        <v>0</v>
      </c>
      <c r="AU56" s="116">
        <f>IF(AU$6="",0,(AU49+SUMIFS($Z54:AU54,$Z$1:AU$1,"&lt;="&amp;INT(AU$1/SUMIFS(справочники!$I$8:$I$9,справочники!$H$8:$H$9,$T$14))*SUMIFS(справочники!$I$8:$I$9,справочники!$H$8:$H$9,$T$14)))*$T51)</f>
        <v>0</v>
      </c>
      <c r="AV56" s="116">
        <f>IF(AV$6="",0,(AV49+SUMIFS($Z54:AV54,$Z$1:AV$1,"&lt;="&amp;INT(AV$1/SUMIFS(справочники!$I$8:$I$9,справочники!$H$8:$H$9,$T$14))*SUMIFS(справочники!$I$8:$I$9,справочники!$H$8:$H$9,$T$14)))*$T51)</f>
        <v>0</v>
      </c>
      <c r="AW56" s="116">
        <f>IF(AW$6="",0,(AW49+SUMIFS($Z54:AW54,$Z$1:AW$1,"&lt;="&amp;INT(AW$1/SUMIFS(справочники!$I$8:$I$9,справочники!$H$8:$H$9,$T$14))*SUMIFS(справочники!$I$8:$I$9,справочники!$H$8:$H$9,$T$14)))*$T51)</f>
        <v>0</v>
      </c>
      <c r="AX56" s="116">
        <f>IF(AX$6="",0,(AX49+SUMIFS($Z54:AX54,$Z$1:AX$1,"&lt;="&amp;INT(AX$1/SUMIFS(справочники!$I$8:$I$9,справочники!$H$8:$H$9,$T$14))*SUMIFS(справочники!$I$8:$I$9,справочники!$H$8:$H$9,$T$14)))*$T51)</f>
        <v>0</v>
      </c>
      <c r="AY56" s="116">
        <f>IF(AY$6="",0,(AY49+SUMIFS($Z54:AY54,$Z$1:AY$1,"&lt;="&amp;INT(AY$1/SUMIFS(справочники!$I$8:$I$9,справочники!$H$8:$H$9,$T$14))*SUMIFS(справочники!$I$8:$I$9,справочники!$H$8:$H$9,$T$14)))*$T51)</f>
        <v>0</v>
      </c>
      <c r="AZ56" s="116">
        <f>IF(AZ$6="",0,(AZ49+SUMIFS($Z54:AZ54,$Z$1:AZ$1,"&lt;="&amp;INT(AZ$1/SUMIFS(справочники!$I$8:$I$9,справочники!$H$8:$H$9,$T$14))*SUMIFS(справочники!$I$8:$I$9,справочники!$H$8:$H$9,$T$14)))*$T51)</f>
        <v>0</v>
      </c>
      <c r="BA56" s="116">
        <f>IF(BA$6="",0,(BA49+SUMIFS($Z54:BA54,$Z$1:BA$1,"&lt;="&amp;INT(BA$1/SUMIFS(справочники!$I$8:$I$9,справочники!$H$8:$H$9,$T$14))*SUMIFS(справочники!$I$8:$I$9,справочники!$H$8:$H$9,$T$14)))*$T51)</f>
        <v>0</v>
      </c>
      <c r="BB56" s="116">
        <f>IF(BB$6="",0,(BB49+SUMIFS($Z54:BB54,$Z$1:BB$1,"&lt;="&amp;INT(BB$1/SUMIFS(справочники!$I$8:$I$9,справочники!$H$8:$H$9,$T$14))*SUMIFS(справочники!$I$8:$I$9,справочники!$H$8:$H$9,$T$14)))*$T51)</f>
        <v>0</v>
      </c>
      <c r="BC56" s="116">
        <f>IF(BC$6="",0,(BC49+SUMIFS($Z54:BC54,$Z$1:BC$1,"&lt;="&amp;INT(BC$1/SUMIFS(справочники!$I$8:$I$9,справочники!$H$8:$H$9,$T$14))*SUMIFS(справочники!$I$8:$I$9,справочники!$H$8:$H$9,$T$14)))*$T51)</f>
        <v>0</v>
      </c>
      <c r="BD56" s="116">
        <f>IF(BD$6="",0,(BD49+SUMIFS($Z54:BD54,$Z$1:BD$1,"&lt;="&amp;INT(BD$1/SUMIFS(справочники!$I$8:$I$9,справочники!$H$8:$H$9,$T$14))*SUMIFS(справочники!$I$8:$I$9,справочники!$H$8:$H$9,$T$14)))*$T51)</f>
        <v>0</v>
      </c>
      <c r="BE56" s="3"/>
      <c r="BF56" s="3"/>
    </row>
    <row r="57" spans="1:58" ht="4.05" customHeight="1" x14ac:dyDescent="0.25">
      <c r="A57" s="1"/>
      <c r="B57" s="1"/>
      <c r="C57" s="1"/>
      <c r="D57" s="1"/>
      <c r="E57" s="1"/>
      <c r="F57" s="58">
        <v>1</v>
      </c>
      <c r="G57" s="5"/>
      <c r="H57" s="37"/>
      <c r="I57" s="37"/>
      <c r="J57" s="37"/>
      <c r="K57" s="37"/>
      <c r="L57" s="37"/>
      <c r="M57" s="17"/>
      <c r="N57" s="37"/>
      <c r="O57" s="37"/>
      <c r="P57" s="37"/>
      <c r="Q57" s="37"/>
      <c r="R57" s="1"/>
      <c r="S57" s="5"/>
      <c r="T57" s="1"/>
      <c r="U57" s="25"/>
      <c r="V57" s="1"/>
      <c r="W57" s="48"/>
      <c r="X57" s="10"/>
      <c r="Y57" s="54"/>
      <c r="Z57" s="118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7"/>
      <c r="BE57" s="1"/>
      <c r="BF57" s="1"/>
    </row>
    <row r="58" spans="1:58" s="4" customFormat="1" x14ac:dyDescent="0.25">
      <c r="A58" s="3"/>
      <c r="B58" s="3"/>
      <c r="C58" s="3"/>
      <c r="D58" s="3"/>
      <c r="E58" s="3" t="s">
        <v>76</v>
      </c>
      <c r="F58" s="62">
        <v>1</v>
      </c>
      <c r="G58" s="17"/>
      <c r="H58" s="13" t="str">
        <f>$H$21</f>
        <v>Полученные проценты</v>
      </c>
      <c r="I58" s="3"/>
      <c r="J58" s="3"/>
      <c r="K58" s="3"/>
      <c r="L58" s="3"/>
      <c r="M58" s="5" t="s">
        <v>7</v>
      </c>
      <c r="N58" s="3" t="s">
        <v>88</v>
      </c>
      <c r="O58" s="3"/>
      <c r="P58" s="3"/>
      <c r="Q58" s="3" t="s">
        <v>67</v>
      </c>
      <c r="R58" s="3"/>
      <c r="S58" s="5"/>
      <c r="T58" s="3"/>
      <c r="U58" s="25"/>
      <c r="V58" s="3"/>
      <c r="W58" s="12">
        <f>SUM($Y58:$BE58)</f>
        <v>0</v>
      </c>
      <c r="X58" s="12"/>
      <c r="Y58" s="54"/>
      <c r="Z58" s="115"/>
      <c r="AA58" s="116">
        <f>IF(AA$6="",0,AA56-AA54)</f>
        <v>0</v>
      </c>
      <c r="AB58" s="116">
        <f t="shared" ref="AB58:BD58" si="28">IF(AB$6="",0,AB56-AB54)</f>
        <v>0</v>
      </c>
      <c r="AC58" s="116">
        <f t="shared" si="28"/>
        <v>0</v>
      </c>
      <c r="AD58" s="116">
        <f t="shared" si="28"/>
        <v>0</v>
      </c>
      <c r="AE58" s="116">
        <f t="shared" si="28"/>
        <v>0</v>
      </c>
      <c r="AF58" s="116">
        <f t="shared" si="28"/>
        <v>0</v>
      </c>
      <c r="AG58" s="116">
        <f t="shared" si="28"/>
        <v>0</v>
      </c>
      <c r="AH58" s="116">
        <f t="shared" si="28"/>
        <v>0</v>
      </c>
      <c r="AI58" s="116">
        <f t="shared" si="28"/>
        <v>0</v>
      </c>
      <c r="AJ58" s="116">
        <f t="shared" si="28"/>
        <v>0</v>
      </c>
      <c r="AK58" s="116">
        <f t="shared" si="28"/>
        <v>0</v>
      </c>
      <c r="AL58" s="116">
        <f t="shared" si="28"/>
        <v>0</v>
      </c>
      <c r="AM58" s="116">
        <f t="shared" si="28"/>
        <v>0</v>
      </c>
      <c r="AN58" s="116">
        <f t="shared" si="28"/>
        <v>0</v>
      </c>
      <c r="AO58" s="116">
        <f t="shared" si="28"/>
        <v>0</v>
      </c>
      <c r="AP58" s="116">
        <f t="shared" si="28"/>
        <v>0</v>
      </c>
      <c r="AQ58" s="116">
        <f t="shared" si="28"/>
        <v>0</v>
      </c>
      <c r="AR58" s="116">
        <f t="shared" si="28"/>
        <v>0</v>
      </c>
      <c r="AS58" s="116">
        <f t="shared" si="28"/>
        <v>0</v>
      </c>
      <c r="AT58" s="116">
        <f t="shared" si="28"/>
        <v>0</v>
      </c>
      <c r="AU58" s="116">
        <f t="shared" si="28"/>
        <v>0</v>
      </c>
      <c r="AV58" s="116">
        <f t="shared" si="28"/>
        <v>0</v>
      </c>
      <c r="AW58" s="116">
        <f t="shared" si="28"/>
        <v>0</v>
      </c>
      <c r="AX58" s="116">
        <f t="shared" si="28"/>
        <v>0</v>
      </c>
      <c r="AY58" s="116">
        <f t="shared" si="28"/>
        <v>0</v>
      </c>
      <c r="AZ58" s="116">
        <f t="shared" si="28"/>
        <v>0</v>
      </c>
      <c r="BA58" s="116">
        <f t="shared" si="28"/>
        <v>0</v>
      </c>
      <c r="BB58" s="116">
        <f t="shared" si="28"/>
        <v>0</v>
      </c>
      <c r="BC58" s="116">
        <f t="shared" si="28"/>
        <v>0</v>
      </c>
      <c r="BD58" s="116">
        <f t="shared" si="28"/>
        <v>0</v>
      </c>
      <c r="BE58" s="3"/>
      <c r="BF58" s="3"/>
    </row>
    <row r="59" spans="1:58" ht="7.05" customHeight="1" x14ac:dyDescent="0.25">
      <c r="A59" s="1"/>
      <c r="B59" s="1"/>
      <c r="C59" s="1"/>
      <c r="D59" s="1"/>
      <c r="E59" s="1"/>
      <c r="F59" s="58">
        <v>1</v>
      </c>
      <c r="G59" s="5"/>
      <c r="H59" s="1"/>
      <c r="I59" s="1"/>
      <c r="J59" s="1"/>
      <c r="K59" s="1"/>
      <c r="L59" s="1"/>
      <c r="M59" s="5"/>
      <c r="N59" s="1"/>
      <c r="O59" s="1"/>
      <c r="P59" s="1"/>
      <c r="Q59" s="1"/>
      <c r="R59" s="1"/>
      <c r="S59" s="5"/>
      <c r="T59" s="1"/>
      <c r="U59" s="25"/>
      <c r="V59" s="1"/>
      <c r="W59" s="12"/>
      <c r="X59" s="10"/>
      <c r="Y59" s="54"/>
      <c r="Z59" s="118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20"/>
      <c r="BE59" s="1"/>
      <c r="BF59" s="1"/>
    </row>
    <row r="60" spans="1:58" ht="7.05" customHeight="1" x14ac:dyDescent="0.25">
      <c r="A60" s="1"/>
      <c r="B60" s="1"/>
      <c r="C60" s="1"/>
      <c r="D60" s="1"/>
      <c r="E60" s="1"/>
      <c r="F60" s="58"/>
      <c r="G60" s="5"/>
      <c r="H60" s="14"/>
      <c r="I60" s="14"/>
      <c r="J60" s="14"/>
      <c r="K60" s="14"/>
      <c r="L60" s="14"/>
      <c r="M60" s="15"/>
      <c r="N60" s="14"/>
      <c r="O60" s="14"/>
      <c r="P60" s="14"/>
      <c r="Q60" s="14"/>
      <c r="R60" s="14"/>
      <c r="S60" s="15"/>
      <c r="T60" s="14"/>
      <c r="U60" s="25"/>
      <c r="V60" s="1"/>
      <c r="W60" s="12"/>
      <c r="X60" s="10"/>
      <c r="Y60" s="54"/>
      <c r="Z60" s="118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20"/>
      <c r="BE60" s="1"/>
      <c r="BF60" s="1"/>
    </row>
    <row r="61" spans="1:58" ht="12.6" thickBot="1" x14ac:dyDescent="0.3">
      <c r="A61" s="1"/>
      <c r="B61" s="1"/>
      <c r="C61" s="1"/>
      <c r="D61" s="1"/>
      <c r="E61" s="1"/>
      <c r="F61" s="58"/>
      <c r="G61" s="5"/>
      <c r="H61" s="1"/>
      <c r="I61" s="1" t="str">
        <f>$I$23</f>
        <v>Кол-во выданных займов в 1-й месяц</v>
      </c>
      <c r="J61" s="1"/>
      <c r="K61" s="1"/>
      <c r="L61" s="1"/>
      <c r="M61" s="5" t="s">
        <v>7</v>
      </c>
      <c r="N61" s="166" t="s">
        <v>89</v>
      </c>
      <c r="O61" s="1"/>
      <c r="P61" s="1"/>
      <c r="Q61" s="1" t="s">
        <v>9</v>
      </c>
      <c r="R61" s="1"/>
      <c r="S61" s="5" t="s">
        <v>7</v>
      </c>
      <c r="T61" s="19"/>
      <c r="U61" s="25"/>
      <c r="V61" s="1"/>
      <c r="W61" s="12"/>
      <c r="X61" s="10"/>
      <c r="Y61" s="54"/>
      <c r="Z61" s="118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20"/>
      <c r="BE61" s="1"/>
      <c r="BF61" s="1"/>
    </row>
    <row r="62" spans="1:58" ht="4.05" customHeight="1" thickTop="1" x14ac:dyDescent="0.25">
      <c r="A62" s="1"/>
      <c r="B62" s="1"/>
      <c r="C62" s="1"/>
      <c r="D62" s="1"/>
      <c r="E62" s="1"/>
      <c r="F62" s="58"/>
      <c r="G62" s="5"/>
      <c r="H62" s="1"/>
      <c r="I62" s="1"/>
      <c r="J62" s="1"/>
      <c r="K62" s="1"/>
      <c r="L62" s="1"/>
      <c r="M62" s="5"/>
      <c r="N62" s="50"/>
      <c r="O62" s="1"/>
      <c r="P62" s="1"/>
      <c r="Q62" s="1"/>
      <c r="R62" s="1"/>
      <c r="S62" s="5"/>
      <c r="T62" s="1"/>
      <c r="U62" s="25"/>
      <c r="V62" s="1"/>
      <c r="W62" s="12"/>
      <c r="X62" s="10"/>
      <c r="Y62" s="54"/>
      <c r="Z62" s="118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20"/>
      <c r="BE62" s="1"/>
      <c r="BF62" s="1"/>
    </row>
    <row r="63" spans="1:58" s="24" customFormat="1" x14ac:dyDescent="0.25">
      <c r="A63" s="20"/>
      <c r="B63" s="20"/>
      <c r="C63" s="20"/>
      <c r="D63" s="20"/>
      <c r="E63" s="20"/>
      <c r="F63" s="63"/>
      <c r="G63" s="21"/>
      <c r="H63" s="20"/>
      <c r="I63" s="20" t="str">
        <f>$I$25</f>
        <v>скорость прироста мес/мес</v>
      </c>
      <c r="J63" s="20"/>
      <c r="K63" s="20"/>
      <c r="L63" s="20"/>
      <c r="M63" s="21"/>
      <c r="N63" s="20"/>
      <c r="O63" s="20"/>
      <c r="P63" s="20"/>
      <c r="Q63" s="20" t="s">
        <v>15</v>
      </c>
      <c r="R63" s="20"/>
      <c r="S63" s="21" t="s">
        <v>7</v>
      </c>
      <c r="T63" s="29"/>
      <c r="U63" s="27" t="s">
        <v>10</v>
      </c>
      <c r="V63" s="20"/>
      <c r="W63" s="22"/>
      <c r="X63" s="23"/>
      <c r="Y63" s="55"/>
      <c r="Z63" s="123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5"/>
      <c r="BE63" s="20"/>
      <c r="BF63" s="20"/>
    </row>
    <row r="64" spans="1:58" ht="4.05" customHeight="1" x14ac:dyDescent="0.25">
      <c r="A64" s="1"/>
      <c r="B64" s="1"/>
      <c r="C64" s="1"/>
      <c r="D64" s="1"/>
      <c r="E64" s="1"/>
      <c r="F64" s="58"/>
      <c r="G64" s="5"/>
      <c r="H64" s="1"/>
      <c r="I64" s="1"/>
      <c r="J64" s="1"/>
      <c r="K64" s="1"/>
      <c r="L64" s="1"/>
      <c r="M64" s="5"/>
      <c r="N64" s="1"/>
      <c r="O64" s="1"/>
      <c r="P64" s="1"/>
      <c r="Q64" s="1"/>
      <c r="R64" s="1"/>
      <c r="S64" s="5"/>
      <c r="T64" s="1"/>
      <c r="U64" s="25"/>
      <c r="V64" s="1"/>
      <c r="W64" s="12"/>
      <c r="X64" s="10"/>
      <c r="Y64" s="54"/>
      <c r="Z64" s="118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20"/>
      <c r="BE64" s="1"/>
      <c r="BF64" s="1"/>
    </row>
    <row r="65" spans="1:58" s="24" customFormat="1" x14ac:dyDescent="0.25">
      <c r="A65" s="20"/>
      <c r="B65" s="20"/>
      <c r="C65" s="20"/>
      <c r="D65" s="20"/>
      <c r="E65" s="20"/>
      <c r="F65" s="63"/>
      <c r="G65" s="21"/>
      <c r="H65" s="20"/>
      <c r="I65" s="20" t="str">
        <f>$I$27</f>
        <v>коэффициент (q) прироста</v>
      </c>
      <c r="J65" s="20"/>
      <c r="K65" s="20"/>
      <c r="L65" s="20"/>
      <c r="M65" s="21"/>
      <c r="N65" s="20"/>
      <c r="O65" s="20"/>
      <c r="P65" s="20"/>
      <c r="Q65" s="20" t="str">
        <f>IF(T63=справочники!$E$8,"a+qx",IF(T63=справочники!$E$9,"aq^x",IF(T63=справочники!$E$10,"a^(qx)","??")))</f>
        <v>??</v>
      </c>
      <c r="R65" s="20"/>
      <c r="S65" s="21" t="s">
        <v>7</v>
      </c>
      <c r="T65" s="36"/>
      <c r="U65" s="27"/>
      <c r="V65" s="20"/>
      <c r="W65" s="22"/>
      <c r="X65" s="23"/>
      <c r="Y65" s="55"/>
      <c r="Z65" s="123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5"/>
      <c r="BE65" s="20"/>
      <c r="BF65" s="20"/>
    </row>
    <row r="66" spans="1:58" ht="4.05" customHeight="1" x14ac:dyDescent="0.25">
      <c r="A66" s="1"/>
      <c r="B66" s="1"/>
      <c r="C66" s="1"/>
      <c r="D66" s="1"/>
      <c r="E66" s="1"/>
      <c r="F66" s="58"/>
      <c r="G66" s="5"/>
      <c r="H66" s="1"/>
      <c r="I66" s="1"/>
      <c r="J66" s="1"/>
      <c r="K66" s="1"/>
      <c r="L66" s="1"/>
      <c r="M66" s="5"/>
      <c r="N66" s="1"/>
      <c r="O66" s="1"/>
      <c r="P66" s="1"/>
      <c r="Q66" s="1"/>
      <c r="R66" s="1"/>
      <c r="S66" s="5"/>
      <c r="T66" s="1"/>
      <c r="U66" s="25"/>
      <c r="V66" s="1"/>
      <c r="W66" s="12"/>
      <c r="X66" s="10"/>
      <c r="Y66" s="54"/>
      <c r="Z66" s="118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20"/>
      <c r="BE66" s="1"/>
      <c r="BF66" s="1"/>
    </row>
    <row r="67" spans="1:58" s="4" customFormat="1" x14ac:dyDescent="0.25">
      <c r="A67" s="3"/>
      <c r="B67" s="3"/>
      <c r="C67" s="3"/>
      <c r="D67" s="3"/>
      <c r="E67" s="3"/>
      <c r="F67" s="62">
        <v>2</v>
      </c>
      <c r="G67" s="5"/>
      <c r="H67" s="3"/>
      <c r="I67" s="3" t="str">
        <f>"Кол-во выданных займов по "&amp;N61</f>
        <v>Кол-во выданных займов по Тариф-2</v>
      </c>
      <c r="J67" s="3"/>
      <c r="K67" s="3"/>
      <c r="L67" s="3"/>
      <c r="M67" s="5"/>
      <c r="N67" s="3"/>
      <c r="O67" s="3"/>
      <c r="P67" s="3"/>
      <c r="Q67" s="3" t="s">
        <v>9</v>
      </c>
      <c r="R67" s="3"/>
      <c r="S67" s="5"/>
      <c r="T67" s="3"/>
      <c r="U67" s="25"/>
      <c r="V67" s="3"/>
      <c r="W67" s="12"/>
      <c r="X67" s="12"/>
      <c r="Y67" s="54"/>
      <c r="Z67" s="115"/>
      <c r="AA67" s="116">
        <f>IF(AA$6="",0,$T61)</f>
        <v>0</v>
      </c>
      <c r="AB67" s="116">
        <f>IF(AB$6="",0,IF($T63=справочники!$E$8,$T61+$T65*(AB$1-$AA$1),IF($T63=справочники!$E$9,$T61*POWER($T65,(AB$1-$AA$1)),IF($T63=справочники!$E$10,POWER($T61,$T65*(AB$1-$AA$1)),0))))</f>
        <v>0</v>
      </c>
      <c r="AC67" s="116">
        <f>IF(AC$6="",0,IF($T63=справочники!$E$8,$T61+$T65*(AC$1-$AA$1),IF($T63=справочники!$E$9,$T61*POWER($T65,(AC$1-$AA$1)),IF($T63=справочники!$E$10,POWER($T61,$T65*(AC$1-$AA$1)),0))))</f>
        <v>0</v>
      </c>
      <c r="AD67" s="116">
        <f>IF(AD$6="",0,IF($T63=справочники!$E$8,$T61+$T65*(AD$1-$AA$1),IF($T63=справочники!$E$9,$T61*POWER($T65,(AD$1-$AA$1)),IF($T63=справочники!$E$10,POWER($T61,$T65*(AD$1-$AA$1)),0))))</f>
        <v>0</v>
      </c>
      <c r="AE67" s="116">
        <f>IF(AE$6="",0,IF($T63=справочники!$E$8,$T61+$T65*(AE$1-$AA$1),IF($T63=справочники!$E$9,$T61*POWER($T65,(AE$1-$AA$1)),IF($T63=справочники!$E$10,POWER($T61,$T65*(AE$1-$AA$1)),0))))</f>
        <v>0</v>
      </c>
      <c r="AF67" s="116">
        <f>IF(AF$6="",0,IF($T63=справочники!$E$8,$T61+$T65*(AF$1-$AA$1),IF($T63=справочники!$E$9,$T61*POWER($T65,(AF$1-$AA$1)),IF($T63=справочники!$E$10,POWER($T61,$T65*(AF$1-$AA$1)),0))))</f>
        <v>0</v>
      </c>
      <c r="AG67" s="116">
        <f>IF(AG$6="",0,IF($T63=справочники!$E$8,$T61+$T65*(AG$1-$AA$1),IF($T63=справочники!$E$9,$T61*POWER($T65,(AG$1-$AA$1)),IF($T63=справочники!$E$10,POWER($T61,$T65*(AG$1-$AA$1)),0))))</f>
        <v>0</v>
      </c>
      <c r="AH67" s="116">
        <f>IF(AH$6="",0,IF($T63=справочники!$E$8,$T61+$T65*(AH$1-$AA$1),IF($T63=справочники!$E$9,$T61*POWER($T65,(AH$1-$AA$1)),IF($T63=справочники!$E$10,POWER($T61,$T65*(AH$1-$AA$1)),0))))</f>
        <v>0</v>
      </c>
      <c r="AI67" s="116">
        <f>IF(AI$6="",0,IF($T63=справочники!$E$8,$T61+$T65*(AI$1-$AA$1),IF($T63=справочники!$E$9,$T61*POWER($T65,(AI$1-$AA$1)),IF($T63=справочники!$E$10,POWER($T61,$T65*(AI$1-$AA$1)),0))))</f>
        <v>0</v>
      </c>
      <c r="AJ67" s="116">
        <f>IF(AJ$6="",0,IF($T63=справочники!$E$8,$T61+$T65*(AJ$1-$AA$1),IF($T63=справочники!$E$9,$T61*POWER($T65,(AJ$1-$AA$1)),IF($T63=справочники!$E$10,POWER($T61,$T65*(AJ$1-$AA$1)),0))))</f>
        <v>0</v>
      </c>
      <c r="AK67" s="116">
        <f>IF(AK$6="",0,IF($T63=справочники!$E$8,$T61+$T65*(AK$1-$AA$1),IF($T63=справочники!$E$9,$T61*POWER($T65,(AK$1-$AA$1)),IF($T63=справочники!$E$10,POWER($T61,$T65*(AK$1-$AA$1)),0))))</f>
        <v>0</v>
      </c>
      <c r="AL67" s="116">
        <f>IF(AL$6="",0,IF($T63=справочники!$E$8,$T61+$T65*(AL$1-$AA$1),IF($T63=справочники!$E$9,$T61*POWER($T65,(AL$1-$AA$1)),IF($T63=справочники!$E$10,POWER($T61,$T65*(AL$1-$AA$1)),0))))</f>
        <v>0</v>
      </c>
      <c r="AM67" s="116">
        <f>IF(AM$6="",0,IF($T63=справочники!$E$8,$T61+$T65*(AM$1-$AA$1),IF($T63=справочники!$E$9,$T61*POWER($T65,(AM$1-$AA$1)),IF($T63=справочники!$E$10,POWER($T61,$T65*(AM$1-$AA$1)),0))))</f>
        <v>0</v>
      </c>
      <c r="AN67" s="116">
        <f>IF(AN$6="",0,IF($T63=справочники!$E$8,$T61+$T65*(AN$1-$AA$1),IF($T63=справочники!$E$9,$T61*POWER($T65,(AN$1-$AA$1)),IF($T63=справочники!$E$10,POWER($T61,$T65*(AN$1-$AA$1)),0))))</f>
        <v>0</v>
      </c>
      <c r="AO67" s="116">
        <f>IF(AO$6="",0,IF($T63=справочники!$E$8,$T61+$T65*(AO$1-$AA$1),IF($T63=справочники!$E$9,$T61*POWER($T65,(AO$1-$AA$1)),IF($T63=справочники!$E$10,POWER($T61,$T65*(AO$1-$AA$1)),0))))</f>
        <v>0</v>
      </c>
      <c r="AP67" s="116">
        <f>IF(AP$6="",0,IF($T63=справочники!$E$8,$T61+$T65*(AP$1-$AA$1),IF($T63=справочники!$E$9,$T61*POWER($T65,(AP$1-$AA$1)),IF($T63=справочники!$E$10,POWER($T61,$T65*(AP$1-$AA$1)),0))))</f>
        <v>0</v>
      </c>
      <c r="AQ67" s="116">
        <f>IF(AQ$6="",0,IF($T63=справочники!$E$8,$T61+$T65*(AQ$1-$AA$1),IF($T63=справочники!$E$9,$T61*POWER($T65,(AQ$1-$AA$1)),IF($T63=справочники!$E$10,POWER($T61,$T65*(AQ$1-$AA$1)),0))))</f>
        <v>0</v>
      </c>
      <c r="AR67" s="116">
        <f>IF(AR$6="",0,IF($T63=справочники!$E$8,$T61+$T65*(AR$1-$AA$1),IF($T63=справочники!$E$9,$T61*POWER($T65,(AR$1-$AA$1)),IF($T63=справочники!$E$10,POWER($T61,$T65*(AR$1-$AA$1)),0))))</f>
        <v>0</v>
      </c>
      <c r="AS67" s="116">
        <f>IF(AS$6="",0,IF($T63=справочники!$E$8,$T61+$T65*(AS$1-$AA$1),IF($T63=справочники!$E$9,$T61*POWER($T65,(AS$1-$AA$1)),IF($T63=справочники!$E$10,POWER($T61,$T65*(AS$1-$AA$1)),0))))</f>
        <v>0</v>
      </c>
      <c r="AT67" s="116">
        <f>IF(AT$6="",0,IF($T63=справочники!$E$8,$T61+$T65*(AT$1-$AA$1),IF($T63=справочники!$E$9,$T61*POWER($T65,(AT$1-$AA$1)),IF($T63=справочники!$E$10,POWER($T61,$T65*(AT$1-$AA$1)),0))))</f>
        <v>0</v>
      </c>
      <c r="AU67" s="116">
        <f>IF(AU$6="",0,IF($T63=справочники!$E$8,$T61+$T65*(AU$1-$AA$1),IF($T63=справочники!$E$9,$T61*POWER($T65,(AU$1-$AA$1)),IF($T63=справочники!$E$10,POWER($T61,$T65*(AU$1-$AA$1)),0))))</f>
        <v>0</v>
      </c>
      <c r="AV67" s="116">
        <f>IF(AV$6="",0,IF($T63=справочники!$E$8,$T61+$T65*(AV$1-$AA$1),IF($T63=справочники!$E$9,$T61*POWER($T65,(AV$1-$AA$1)),IF($T63=справочники!$E$10,POWER($T61,$T65*(AV$1-$AA$1)),0))))</f>
        <v>0</v>
      </c>
      <c r="AW67" s="116">
        <f>IF(AW$6="",0,IF($T63=справочники!$E$8,$T61+$T65*(AW$1-$AA$1),IF($T63=справочники!$E$9,$T61*POWER($T65,(AW$1-$AA$1)),IF($T63=справочники!$E$10,POWER($T61,$T65*(AW$1-$AA$1)),0))))</f>
        <v>0</v>
      </c>
      <c r="AX67" s="116">
        <f>IF(AX$6="",0,IF($T63=справочники!$E$8,$T61+$T65*(AX$1-$AA$1),IF($T63=справочники!$E$9,$T61*POWER($T65,(AX$1-$AA$1)),IF($T63=справочники!$E$10,POWER($T61,$T65*(AX$1-$AA$1)),0))))</f>
        <v>0</v>
      </c>
      <c r="AY67" s="116">
        <f>IF(AY$6="",0,IF($T63=справочники!$E$8,$T61+$T65*(AY$1-$AA$1),IF($T63=справочники!$E$9,$T61*POWER($T65,(AY$1-$AA$1)),IF($T63=справочники!$E$10,POWER($T61,$T65*(AY$1-$AA$1)),0))))</f>
        <v>0</v>
      </c>
      <c r="AZ67" s="116">
        <f>IF(AZ$6="",0,IF($T63=справочники!$E$8,$T61+$T65*(AZ$1-$AA$1),IF($T63=справочники!$E$9,$T61*POWER($T65,(AZ$1-$AA$1)),IF($T63=справочники!$E$10,POWER($T61,$T65*(AZ$1-$AA$1)),0))))</f>
        <v>0</v>
      </c>
      <c r="BA67" s="116">
        <f>IF(BA$6="",0,IF($T63=справочники!$E$8,$T61+$T65*(BA$1-$AA$1),IF($T63=справочники!$E$9,$T61*POWER($T65,(BA$1-$AA$1)),IF($T63=справочники!$E$10,POWER($T61,$T65*(BA$1-$AA$1)),0))))</f>
        <v>0</v>
      </c>
      <c r="BB67" s="116">
        <f>IF(BB$6="",0,IF($T63=справочники!$E$8,$T61+$T65*(BB$1-$AA$1),IF($T63=справочники!$E$9,$T61*POWER($T65,(BB$1-$AA$1)),IF($T63=справочники!$E$10,POWER($T61,$T65*(BB$1-$AA$1)),0))))</f>
        <v>0</v>
      </c>
      <c r="BC67" s="116">
        <f>IF(BC$6="",0,IF($T63=справочники!$E$8,$T61+$T65*(BC$1-$AA$1),IF($T63=справочники!$E$9,$T61*POWER($T65,(BC$1-$AA$1)),IF($T63=справочники!$E$10,POWER($T61,$T65*(BC$1-$AA$1)),0))))</f>
        <v>0</v>
      </c>
      <c r="BD67" s="117">
        <f>IF(BD$6="",0,IF($T63=справочники!$E$8,$T61+$T65*(BD$1-$AA$1),IF($T63=справочники!$E$9,$T61*POWER($T65,(BD$1-$AA$1)),IF($T63=справочники!$E$10,POWER($T61,$T65*(BD$1-$AA$1)),0))))</f>
        <v>0</v>
      </c>
      <c r="BE67" s="3"/>
      <c r="BF67" s="3"/>
    </row>
    <row r="68" spans="1:58" ht="4.05" customHeight="1" x14ac:dyDescent="0.25">
      <c r="A68" s="1"/>
      <c r="B68" s="1"/>
      <c r="C68" s="1"/>
      <c r="D68" s="1"/>
      <c r="E68" s="1"/>
      <c r="F68" s="58"/>
      <c r="G68" s="5"/>
      <c r="H68" s="1"/>
      <c r="I68" s="1"/>
      <c r="J68" s="1"/>
      <c r="K68" s="1"/>
      <c r="L68" s="1"/>
      <c r="M68" s="5"/>
      <c r="N68" s="1"/>
      <c r="O68" s="1"/>
      <c r="P68" s="1"/>
      <c r="Q68" s="1"/>
      <c r="R68" s="1"/>
      <c r="S68" s="5"/>
      <c r="T68" s="1"/>
      <c r="U68" s="25"/>
      <c r="V68" s="1"/>
      <c r="W68" s="12"/>
      <c r="X68" s="10"/>
      <c r="Y68" s="54"/>
      <c r="Z68" s="118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20"/>
      <c r="BE68" s="1"/>
      <c r="BF68" s="1"/>
    </row>
    <row r="69" spans="1:58" x14ac:dyDescent="0.25">
      <c r="A69" s="1"/>
      <c r="B69" s="1"/>
      <c r="C69" s="1"/>
      <c r="D69" s="1"/>
      <c r="E69" s="1"/>
      <c r="F69" s="58"/>
      <c r="G69" s="5"/>
      <c r="H69" s="1"/>
      <c r="I69" s="1" t="str">
        <f>$I$31</f>
        <v>Средний размер займа в 1-й месяц</v>
      </c>
      <c r="J69" s="1"/>
      <c r="K69" s="1"/>
      <c r="L69" s="1"/>
      <c r="M69" s="5"/>
      <c r="N69" s="1" t="str">
        <f>$N$31</f>
        <v>Средний размер займа</v>
      </c>
      <c r="O69" s="1"/>
      <c r="P69" s="1"/>
      <c r="Q69" s="1" t="s">
        <v>67</v>
      </c>
      <c r="R69" s="1"/>
      <c r="S69" s="5" t="s">
        <v>7</v>
      </c>
      <c r="T69" s="154"/>
      <c r="U69" s="25"/>
      <c r="V69" s="1"/>
      <c r="W69" s="12"/>
      <c r="X69" s="10"/>
      <c r="Y69" s="54"/>
      <c r="Z69" s="118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20"/>
      <c r="BE69" s="1"/>
      <c r="BF69" s="1"/>
    </row>
    <row r="70" spans="1:58" ht="4.05" customHeight="1" x14ac:dyDescent="0.25">
      <c r="A70" s="1"/>
      <c r="B70" s="1"/>
      <c r="C70" s="1"/>
      <c r="D70" s="1"/>
      <c r="E70" s="1"/>
      <c r="F70" s="58"/>
      <c r="G70" s="5"/>
      <c r="H70" s="1"/>
      <c r="I70" s="1"/>
      <c r="J70" s="1"/>
      <c r="K70" s="1"/>
      <c r="L70" s="1"/>
      <c r="M70" s="5"/>
      <c r="N70" s="1"/>
      <c r="O70" s="1"/>
      <c r="P70" s="1"/>
      <c r="Q70" s="1"/>
      <c r="R70" s="1"/>
      <c r="S70" s="5"/>
      <c r="T70" s="1"/>
      <c r="U70" s="25"/>
      <c r="V70" s="1"/>
      <c r="W70" s="12"/>
      <c r="X70" s="10"/>
      <c r="Y70" s="54"/>
      <c r="Z70" s="118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20"/>
      <c r="BE70" s="1"/>
      <c r="BF70" s="1"/>
    </row>
    <row r="71" spans="1:58" s="24" customFormat="1" x14ac:dyDescent="0.25">
      <c r="A71" s="20"/>
      <c r="B71" s="20"/>
      <c r="C71" s="20"/>
      <c r="D71" s="20"/>
      <c r="E71" s="20"/>
      <c r="F71" s="63"/>
      <c r="G71" s="21"/>
      <c r="H71" s="20"/>
      <c r="I71" s="20" t="str">
        <f>$I$33</f>
        <v>средний процент увеличения размера займа</v>
      </c>
      <c r="J71" s="20"/>
      <c r="K71" s="20"/>
      <c r="L71" s="20"/>
      <c r="M71" s="21"/>
      <c r="N71" s="20"/>
      <c r="O71" s="20"/>
      <c r="P71" s="20"/>
      <c r="Q71" s="34" t="s">
        <v>17</v>
      </c>
      <c r="R71" s="20"/>
      <c r="S71" s="21" t="s">
        <v>7</v>
      </c>
      <c r="T71" s="35"/>
      <c r="U71" s="27"/>
      <c r="V71" s="20"/>
      <c r="W71" s="22"/>
      <c r="X71" s="23"/>
      <c r="Y71" s="55"/>
      <c r="Z71" s="123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5"/>
      <c r="BE71" s="20"/>
      <c r="BF71" s="20"/>
    </row>
    <row r="72" spans="1:58" ht="4.05" customHeight="1" x14ac:dyDescent="0.25">
      <c r="A72" s="1"/>
      <c r="B72" s="1"/>
      <c r="C72" s="1"/>
      <c r="D72" s="1"/>
      <c r="E72" s="1"/>
      <c r="F72" s="58"/>
      <c r="G72" s="5"/>
      <c r="H72" s="1"/>
      <c r="I72" s="1"/>
      <c r="J72" s="1"/>
      <c r="K72" s="1"/>
      <c r="L72" s="1"/>
      <c r="M72" s="5"/>
      <c r="N72" s="1"/>
      <c r="O72" s="1"/>
      <c r="P72" s="1"/>
      <c r="Q72" s="1"/>
      <c r="R72" s="1"/>
      <c r="S72" s="5"/>
      <c r="T72" s="1"/>
      <c r="U72" s="25"/>
      <c r="V72" s="1"/>
      <c r="W72" s="12"/>
      <c r="X72" s="10"/>
      <c r="Y72" s="54"/>
      <c r="Z72" s="118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20"/>
      <c r="BE72" s="1"/>
      <c r="BF72" s="1"/>
    </row>
    <row r="73" spans="1:58" s="39" customFormat="1" x14ac:dyDescent="0.25">
      <c r="A73" s="38"/>
      <c r="B73" s="38"/>
      <c r="C73" s="38"/>
      <c r="D73" s="38"/>
      <c r="E73" s="38"/>
      <c r="F73" s="64">
        <v>2</v>
      </c>
      <c r="G73" s="21"/>
      <c r="H73" s="38"/>
      <c r="I73" s="38" t="str">
        <f>$I$35</f>
        <v>AOV</v>
      </c>
      <c r="J73" s="38"/>
      <c r="K73" s="38"/>
      <c r="L73" s="38"/>
      <c r="M73" s="21"/>
      <c r="N73" s="38" t="str">
        <f>N69</f>
        <v>Средний размер займа</v>
      </c>
      <c r="O73" s="38"/>
      <c r="P73" s="38"/>
      <c r="Q73" s="38" t="s">
        <v>67</v>
      </c>
      <c r="R73" s="38"/>
      <c r="S73" s="21"/>
      <c r="T73" s="38"/>
      <c r="U73" s="27"/>
      <c r="V73" s="38"/>
      <c r="W73" s="22"/>
      <c r="X73" s="22"/>
      <c r="Y73" s="55"/>
      <c r="Z73" s="137"/>
      <c r="AA73" s="152">
        <f>IF(AA$6="",0,$T69)</f>
        <v>0</v>
      </c>
      <c r="AB73" s="152">
        <f>IF(AB$6="",0,$T69*POWER(1+$T71,(AB$1-$AA$1)))</f>
        <v>0</v>
      </c>
      <c r="AC73" s="152">
        <f t="shared" ref="AC73:BD73" si="29">IF(AC$6="",0,$T69*POWER(1+$T71,(AC$1-$AA$1)))</f>
        <v>0</v>
      </c>
      <c r="AD73" s="152">
        <f t="shared" si="29"/>
        <v>0</v>
      </c>
      <c r="AE73" s="152">
        <f t="shared" si="29"/>
        <v>0</v>
      </c>
      <c r="AF73" s="152">
        <f t="shared" si="29"/>
        <v>0</v>
      </c>
      <c r="AG73" s="152">
        <f t="shared" si="29"/>
        <v>0</v>
      </c>
      <c r="AH73" s="152">
        <f t="shared" si="29"/>
        <v>0</v>
      </c>
      <c r="AI73" s="152">
        <f t="shared" si="29"/>
        <v>0</v>
      </c>
      <c r="AJ73" s="152">
        <f t="shared" si="29"/>
        <v>0</v>
      </c>
      <c r="AK73" s="152">
        <f t="shared" si="29"/>
        <v>0</v>
      </c>
      <c r="AL73" s="152">
        <f t="shared" si="29"/>
        <v>0</v>
      </c>
      <c r="AM73" s="152">
        <f t="shared" si="29"/>
        <v>0</v>
      </c>
      <c r="AN73" s="152">
        <f t="shared" si="29"/>
        <v>0</v>
      </c>
      <c r="AO73" s="152">
        <f t="shared" si="29"/>
        <v>0</v>
      </c>
      <c r="AP73" s="152">
        <f t="shared" si="29"/>
        <v>0</v>
      </c>
      <c r="AQ73" s="152">
        <f t="shared" si="29"/>
        <v>0</v>
      </c>
      <c r="AR73" s="152">
        <f t="shared" si="29"/>
        <v>0</v>
      </c>
      <c r="AS73" s="152">
        <f t="shared" si="29"/>
        <v>0</v>
      </c>
      <c r="AT73" s="152">
        <f t="shared" si="29"/>
        <v>0</v>
      </c>
      <c r="AU73" s="152">
        <f t="shared" si="29"/>
        <v>0</v>
      </c>
      <c r="AV73" s="152">
        <f t="shared" si="29"/>
        <v>0</v>
      </c>
      <c r="AW73" s="152">
        <f t="shared" si="29"/>
        <v>0</v>
      </c>
      <c r="AX73" s="152">
        <f t="shared" si="29"/>
        <v>0</v>
      </c>
      <c r="AY73" s="152">
        <f t="shared" si="29"/>
        <v>0</v>
      </c>
      <c r="AZ73" s="152">
        <f t="shared" si="29"/>
        <v>0</v>
      </c>
      <c r="BA73" s="152">
        <f t="shared" si="29"/>
        <v>0</v>
      </c>
      <c r="BB73" s="152">
        <f t="shared" si="29"/>
        <v>0</v>
      </c>
      <c r="BC73" s="152">
        <f t="shared" si="29"/>
        <v>0</v>
      </c>
      <c r="BD73" s="153">
        <f t="shared" si="29"/>
        <v>0</v>
      </c>
      <c r="BE73" s="22"/>
      <c r="BF73" s="38"/>
    </row>
    <row r="74" spans="1:58" ht="4.05" customHeight="1" x14ac:dyDescent="0.25">
      <c r="A74" s="1"/>
      <c r="B74" s="1"/>
      <c r="C74" s="1"/>
      <c r="D74" s="1"/>
      <c r="E74" s="1"/>
      <c r="F74" s="58">
        <v>1</v>
      </c>
      <c r="G74" s="5"/>
      <c r="H74" s="1"/>
      <c r="I74" s="1"/>
      <c r="J74" s="1"/>
      <c r="K74" s="1"/>
      <c r="L74" s="1"/>
      <c r="M74" s="5"/>
      <c r="N74" s="1"/>
      <c r="O74" s="1"/>
      <c r="P74" s="1"/>
      <c r="Q74" s="1"/>
      <c r="R74" s="1"/>
      <c r="S74" s="5"/>
      <c r="T74" s="1"/>
      <c r="U74" s="25"/>
      <c r="V74" s="1"/>
      <c r="W74" s="12"/>
      <c r="X74" s="10"/>
      <c r="Y74" s="54"/>
      <c r="Z74" s="118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20"/>
      <c r="BE74" s="1"/>
      <c r="BF74" s="1"/>
    </row>
    <row r="75" spans="1:58" s="4" customFormat="1" x14ac:dyDescent="0.25">
      <c r="A75" s="3"/>
      <c r="B75" s="3"/>
      <c r="C75" s="3"/>
      <c r="D75" s="3"/>
      <c r="E75" s="3" t="s">
        <v>75</v>
      </c>
      <c r="F75" s="62">
        <v>2</v>
      </c>
      <c r="G75" s="5"/>
      <c r="H75" s="3"/>
      <c r="I75" s="3" t="str">
        <f>$I$37</f>
        <v>Размер выданных займов за период</v>
      </c>
      <c r="J75" s="3"/>
      <c r="K75" s="3"/>
      <c r="L75" s="3"/>
      <c r="M75" s="5"/>
      <c r="N75" s="3"/>
      <c r="O75" s="3"/>
      <c r="P75" s="3"/>
      <c r="Q75" s="3" t="s">
        <v>67</v>
      </c>
      <c r="R75" s="3"/>
      <c r="S75" s="5"/>
      <c r="T75" s="3"/>
      <c r="U75" s="25"/>
      <c r="V75" s="3"/>
      <c r="W75" s="12">
        <f>SUM($Y75:$BE75)</f>
        <v>0</v>
      </c>
      <c r="X75" s="12"/>
      <c r="Y75" s="54"/>
      <c r="Z75" s="115"/>
      <c r="AA75" s="116">
        <f>IF(AA$6="",0,AA67*AA73)</f>
        <v>0</v>
      </c>
      <c r="AB75" s="116">
        <f t="shared" ref="AB75:BD75" si="30">IF(AB$6="",0,AB67*AB73)</f>
        <v>0</v>
      </c>
      <c r="AC75" s="116">
        <f t="shared" si="30"/>
        <v>0</v>
      </c>
      <c r="AD75" s="116">
        <f t="shared" si="30"/>
        <v>0</v>
      </c>
      <c r="AE75" s="116">
        <f t="shared" si="30"/>
        <v>0</v>
      </c>
      <c r="AF75" s="116">
        <f t="shared" si="30"/>
        <v>0</v>
      </c>
      <c r="AG75" s="116">
        <f t="shared" si="30"/>
        <v>0</v>
      </c>
      <c r="AH75" s="116">
        <f t="shared" si="30"/>
        <v>0</v>
      </c>
      <c r="AI75" s="116">
        <f t="shared" si="30"/>
        <v>0</v>
      </c>
      <c r="AJ75" s="116">
        <f t="shared" si="30"/>
        <v>0</v>
      </c>
      <c r="AK75" s="116">
        <f t="shared" si="30"/>
        <v>0</v>
      </c>
      <c r="AL75" s="116">
        <f t="shared" si="30"/>
        <v>0</v>
      </c>
      <c r="AM75" s="116">
        <f t="shared" si="30"/>
        <v>0</v>
      </c>
      <c r="AN75" s="116">
        <f t="shared" si="30"/>
        <v>0</v>
      </c>
      <c r="AO75" s="116">
        <f t="shared" si="30"/>
        <v>0</v>
      </c>
      <c r="AP75" s="116">
        <f t="shared" si="30"/>
        <v>0</v>
      </c>
      <c r="AQ75" s="116">
        <f t="shared" si="30"/>
        <v>0</v>
      </c>
      <c r="AR75" s="116">
        <f t="shared" si="30"/>
        <v>0</v>
      </c>
      <c r="AS75" s="116">
        <f t="shared" si="30"/>
        <v>0</v>
      </c>
      <c r="AT75" s="116">
        <f t="shared" si="30"/>
        <v>0</v>
      </c>
      <c r="AU75" s="116">
        <f t="shared" si="30"/>
        <v>0</v>
      </c>
      <c r="AV75" s="116">
        <f t="shared" si="30"/>
        <v>0</v>
      </c>
      <c r="AW75" s="116">
        <f t="shared" si="30"/>
        <v>0</v>
      </c>
      <c r="AX75" s="116">
        <f t="shared" si="30"/>
        <v>0</v>
      </c>
      <c r="AY75" s="116">
        <f t="shared" si="30"/>
        <v>0</v>
      </c>
      <c r="AZ75" s="116">
        <f t="shared" si="30"/>
        <v>0</v>
      </c>
      <c r="BA75" s="116">
        <f t="shared" si="30"/>
        <v>0</v>
      </c>
      <c r="BB75" s="116">
        <f t="shared" si="30"/>
        <v>0</v>
      </c>
      <c r="BC75" s="116">
        <f t="shared" si="30"/>
        <v>0</v>
      </c>
      <c r="BD75" s="116">
        <f t="shared" si="30"/>
        <v>0</v>
      </c>
      <c r="BE75" s="3"/>
      <c r="BF75" s="3"/>
    </row>
    <row r="76" spans="1:58" ht="4.05" customHeight="1" x14ac:dyDescent="0.25">
      <c r="A76" s="1"/>
      <c r="B76" s="1"/>
      <c r="C76" s="1"/>
      <c r="D76" s="1"/>
      <c r="E76" s="1"/>
      <c r="F76" s="58"/>
      <c r="G76" s="5"/>
      <c r="H76" s="1"/>
      <c r="I76" s="1"/>
      <c r="J76" s="1"/>
      <c r="K76" s="1"/>
      <c r="L76" s="1"/>
      <c r="M76" s="5"/>
      <c r="N76" s="1"/>
      <c r="O76" s="1"/>
      <c r="P76" s="1"/>
      <c r="Q76" s="1"/>
      <c r="R76" s="1"/>
      <c r="S76" s="5"/>
      <c r="T76" s="1"/>
      <c r="U76" s="25"/>
      <c r="V76" s="1"/>
      <c r="W76" s="12"/>
      <c r="X76" s="10"/>
      <c r="Y76" s="54"/>
      <c r="Z76" s="118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19"/>
      <c r="BD76" s="120"/>
      <c r="BE76" s="1"/>
      <c r="BF76" s="1"/>
    </row>
    <row r="77" spans="1:58" x14ac:dyDescent="0.25">
      <c r="A77" s="1"/>
      <c r="B77" s="1"/>
      <c r="C77" s="1"/>
      <c r="D77" s="1"/>
      <c r="E77" s="1"/>
      <c r="F77" s="58"/>
      <c r="G77" s="5"/>
      <c r="H77" s="3"/>
      <c r="I77" s="3" t="str">
        <f>$I$39</f>
        <v>Средний срок займа</v>
      </c>
      <c r="J77" s="3"/>
      <c r="K77" s="3"/>
      <c r="L77" s="3"/>
      <c r="M77" s="5"/>
      <c r="N77" s="3"/>
      <c r="O77" s="3"/>
      <c r="P77" s="3"/>
      <c r="Q77" s="3" t="s">
        <v>60</v>
      </c>
      <c r="R77" s="3"/>
      <c r="S77" s="5" t="s">
        <v>7</v>
      </c>
      <c r="T77" s="155"/>
      <c r="U77" s="25"/>
      <c r="V77" s="1"/>
      <c r="W77" s="12"/>
      <c r="X77" s="10"/>
      <c r="Y77" s="54"/>
      <c r="Z77" s="118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19"/>
      <c r="AV77" s="119"/>
      <c r="AW77" s="119"/>
      <c r="AX77" s="119"/>
      <c r="AY77" s="119"/>
      <c r="AZ77" s="119"/>
      <c r="BA77" s="119"/>
      <c r="BB77" s="119"/>
      <c r="BC77" s="119"/>
      <c r="BD77" s="120"/>
      <c r="BE77" s="1"/>
      <c r="BF77" s="1"/>
    </row>
    <row r="78" spans="1:58" ht="4.05" customHeight="1" x14ac:dyDescent="0.25">
      <c r="A78" s="1"/>
      <c r="B78" s="1"/>
      <c r="C78" s="1"/>
      <c r="D78" s="1"/>
      <c r="E78" s="1"/>
      <c r="F78" s="58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25"/>
      <c r="V78" s="1"/>
      <c r="W78" s="12"/>
      <c r="X78" s="10"/>
      <c r="Y78" s="54"/>
      <c r="Z78" s="118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19"/>
      <c r="AO78" s="119"/>
      <c r="AP78" s="119"/>
      <c r="AQ78" s="119"/>
      <c r="AR78" s="119"/>
      <c r="AS78" s="119"/>
      <c r="AT78" s="119"/>
      <c r="AU78" s="119"/>
      <c r="AV78" s="119"/>
      <c r="AW78" s="119"/>
      <c r="AX78" s="119"/>
      <c r="AY78" s="119"/>
      <c r="AZ78" s="119"/>
      <c r="BA78" s="119"/>
      <c r="BB78" s="119"/>
      <c r="BC78" s="119"/>
      <c r="BD78" s="120"/>
      <c r="BE78" s="1"/>
      <c r="BF78" s="1"/>
    </row>
    <row r="79" spans="1:58" s="24" customFormat="1" x14ac:dyDescent="0.25">
      <c r="A79" s="20"/>
      <c r="B79" s="20"/>
      <c r="C79" s="20"/>
      <c r="D79" s="20"/>
      <c r="E79" s="20"/>
      <c r="F79" s="63"/>
      <c r="G79" s="21"/>
      <c r="H79" s="20"/>
      <c r="I79" s="20" t="str">
        <f>$I$41</f>
        <v>средний риск дефолта по платежам (тело&amp;%)</v>
      </c>
      <c r="J79" s="20"/>
      <c r="K79" s="20"/>
      <c r="L79" s="20"/>
      <c r="M79" s="21"/>
      <c r="N79" s="20"/>
      <c r="O79" s="20"/>
      <c r="P79" s="20"/>
      <c r="Q79" s="34" t="s">
        <v>17</v>
      </c>
      <c r="R79" s="20"/>
      <c r="S79" s="21" t="s">
        <v>7</v>
      </c>
      <c r="T79" s="156"/>
      <c r="U79" s="27"/>
      <c r="V79" s="20"/>
      <c r="W79" s="22"/>
      <c r="X79" s="23"/>
      <c r="Y79" s="55"/>
      <c r="Z79" s="123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5"/>
      <c r="BE79" s="20"/>
      <c r="BF79" s="20"/>
    </row>
    <row r="80" spans="1:58" ht="4.05" customHeight="1" x14ac:dyDescent="0.25">
      <c r="A80" s="1"/>
      <c r="B80" s="1"/>
      <c r="C80" s="1"/>
      <c r="D80" s="1"/>
      <c r="E80" s="1"/>
      <c r="F80" s="58"/>
      <c r="G80" s="5"/>
      <c r="H80" s="1"/>
      <c r="I80" s="1"/>
      <c r="J80" s="1"/>
      <c r="K80" s="1"/>
      <c r="L80" s="1"/>
      <c r="M80" s="5"/>
      <c r="N80" s="1"/>
      <c r="O80" s="1"/>
      <c r="P80" s="1"/>
      <c r="Q80" s="1"/>
      <c r="R80" s="1"/>
      <c r="S80" s="5"/>
      <c r="T80" s="1"/>
      <c r="U80" s="25"/>
      <c r="V80" s="1"/>
      <c r="W80" s="12"/>
      <c r="X80" s="10"/>
      <c r="Y80" s="54"/>
      <c r="Z80" s="118"/>
      <c r="AA80" s="119"/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/>
      <c r="AM80" s="119"/>
      <c r="AN80" s="119"/>
      <c r="AO80" s="119"/>
      <c r="AP80" s="119"/>
      <c r="AQ80" s="119"/>
      <c r="AR80" s="119"/>
      <c r="AS80" s="119"/>
      <c r="AT80" s="119"/>
      <c r="AU80" s="119"/>
      <c r="AV80" s="119"/>
      <c r="AW80" s="119"/>
      <c r="AX80" s="119"/>
      <c r="AY80" s="119"/>
      <c r="AZ80" s="119"/>
      <c r="BA80" s="119"/>
      <c r="BB80" s="119"/>
      <c r="BC80" s="119"/>
      <c r="BD80" s="120"/>
      <c r="BE80" s="1"/>
      <c r="BF80" s="1"/>
    </row>
    <row r="81" spans="1:58" x14ac:dyDescent="0.25">
      <c r="A81" s="1"/>
      <c r="B81" s="1"/>
      <c r="C81" s="1"/>
      <c r="D81" s="1"/>
      <c r="E81" s="1"/>
      <c r="F81" s="58"/>
      <c r="G81" s="5"/>
      <c r="H81" s="3"/>
      <c r="I81" s="3" t="str">
        <f>$I$43</f>
        <v>Средний месяц дефолта</v>
      </c>
      <c r="J81" s="3"/>
      <c r="K81" s="3"/>
      <c r="L81" s="3"/>
      <c r="M81" s="5"/>
      <c r="N81" s="3"/>
      <c r="O81" s="3"/>
      <c r="P81" s="3"/>
      <c r="Q81" s="3" t="s">
        <v>60</v>
      </c>
      <c r="R81" s="3"/>
      <c r="S81" s="5" t="s">
        <v>7</v>
      </c>
      <c r="T81" s="158"/>
      <c r="U81" s="25"/>
      <c r="V81" s="1"/>
      <c r="W81" s="12"/>
      <c r="X81" s="10"/>
      <c r="Y81" s="54"/>
      <c r="Z81" s="118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Q81" s="119"/>
      <c r="AR81" s="119"/>
      <c r="AS81" s="119"/>
      <c r="AT81" s="119"/>
      <c r="AU81" s="119"/>
      <c r="AV81" s="119"/>
      <c r="AW81" s="119"/>
      <c r="AX81" s="119"/>
      <c r="AY81" s="119"/>
      <c r="AZ81" s="119"/>
      <c r="BA81" s="119"/>
      <c r="BB81" s="119"/>
      <c r="BC81" s="119"/>
      <c r="BD81" s="120"/>
      <c r="BE81" s="1"/>
      <c r="BF81" s="1"/>
    </row>
    <row r="82" spans="1:58" ht="4.05" customHeight="1" x14ac:dyDescent="0.25">
      <c r="A82" s="1"/>
      <c r="B82" s="1"/>
      <c r="C82" s="1"/>
      <c r="D82" s="1"/>
      <c r="E82" s="1"/>
      <c r="F82" s="58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25"/>
      <c r="V82" s="1"/>
      <c r="W82" s="12"/>
      <c r="X82" s="10"/>
      <c r="Y82" s="54"/>
      <c r="Z82" s="118"/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/>
      <c r="AM82" s="119"/>
      <c r="AN82" s="119"/>
      <c r="AO82" s="119"/>
      <c r="AP82" s="119"/>
      <c r="AQ82" s="119"/>
      <c r="AR82" s="119"/>
      <c r="AS82" s="119"/>
      <c r="AT82" s="119"/>
      <c r="AU82" s="119"/>
      <c r="AV82" s="119"/>
      <c r="AW82" s="119"/>
      <c r="AX82" s="119"/>
      <c r="AY82" s="119"/>
      <c r="AZ82" s="119"/>
      <c r="BA82" s="119"/>
      <c r="BB82" s="119"/>
      <c r="BC82" s="119"/>
      <c r="BD82" s="120"/>
      <c r="BE82" s="1"/>
      <c r="BF82" s="1"/>
    </row>
    <row r="83" spans="1:58" s="4" customFormat="1" x14ac:dyDescent="0.25">
      <c r="A83" s="3"/>
      <c r="B83" s="3"/>
      <c r="C83" s="3"/>
      <c r="D83" s="3"/>
      <c r="E83" s="3" t="s">
        <v>76</v>
      </c>
      <c r="F83" s="62">
        <v>2</v>
      </c>
      <c r="G83" s="5"/>
      <c r="H83" s="3"/>
      <c r="I83" s="3" t="str">
        <f>$I$45</f>
        <v>Размер возвратов займов за период</v>
      </c>
      <c r="J83" s="3"/>
      <c r="K83" s="3"/>
      <c r="L83" s="3"/>
      <c r="M83" s="5"/>
      <c r="N83" s="3"/>
      <c r="O83" s="3"/>
      <c r="P83" s="3"/>
      <c r="Q83" s="3" t="s">
        <v>67</v>
      </c>
      <c r="R83" s="3"/>
      <c r="S83" s="5"/>
      <c r="T83" s="3"/>
      <c r="U83" s="25"/>
      <c r="V83" s="3"/>
      <c r="W83" s="12">
        <f>SUM($Y83:$BE83)</f>
        <v>0</v>
      </c>
      <c r="X83" s="12"/>
      <c r="Y83" s="54"/>
      <c r="Z83" s="115"/>
      <c r="AA83" s="116">
        <f>IF(AA$6="",0,IF(AA$1=1,SUMIFS(75:75,$1:$1,"&gt;="&amp;1,$1:$1,"&lt;="&amp;INT(-$T77))+(-$T77-INT(-$T77))*SUMIFS(75:75,$1:$1,INT(-$T77)+1),0)+(-$T77-INT(-$T77))*SUMIFS(75:75,$1:$1,AA$1+INT(-$T77)+1)+(INT(-$T77)+1+$T77)*SUMIFS(75:75,$1:$1,AA$1+INT(-$T77)))*(1-$T79)</f>
        <v>0</v>
      </c>
      <c r="AB83" s="116">
        <f t="shared" ref="AB83:BD83" si="31">IF(AB$6="",0,IF(AB$1=1,SUMIFS(75:75,$1:$1,"&gt;="&amp;1,$1:$1,"&lt;="&amp;INT(-$T77))+(-$T77-INT(-$T77))*SUMIFS(75:75,$1:$1,INT(-$T77)+1),0)+(-$T77-INT(-$T77))*SUMIFS(75:75,$1:$1,AB$1+INT(-$T77)+1)+(INT(-$T77)+1+$T77)*SUMIFS(75:75,$1:$1,AB$1+INT(-$T77)))*(1-$T79)</f>
        <v>0</v>
      </c>
      <c r="AC83" s="116">
        <f t="shared" si="31"/>
        <v>0</v>
      </c>
      <c r="AD83" s="116">
        <f t="shared" si="31"/>
        <v>0</v>
      </c>
      <c r="AE83" s="116">
        <f t="shared" si="31"/>
        <v>0</v>
      </c>
      <c r="AF83" s="116">
        <f t="shared" si="31"/>
        <v>0</v>
      </c>
      <c r="AG83" s="116">
        <f t="shared" si="31"/>
        <v>0</v>
      </c>
      <c r="AH83" s="116">
        <f t="shared" si="31"/>
        <v>0</v>
      </c>
      <c r="AI83" s="116">
        <f t="shared" si="31"/>
        <v>0</v>
      </c>
      <c r="AJ83" s="116">
        <f t="shared" si="31"/>
        <v>0</v>
      </c>
      <c r="AK83" s="116">
        <f t="shared" si="31"/>
        <v>0</v>
      </c>
      <c r="AL83" s="116">
        <f t="shared" si="31"/>
        <v>0</v>
      </c>
      <c r="AM83" s="116">
        <f t="shared" si="31"/>
        <v>0</v>
      </c>
      <c r="AN83" s="116">
        <f t="shared" si="31"/>
        <v>0</v>
      </c>
      <c r="AO83" s="116">
        <f t="shared" si="31"/>
        <v>0</v>
      </c>
      <c r="AP83" s="116">
        <f t="shared" si="31"/>
        <v>0</v>
      </c>
      <c r="AQ83" s="116">
        <f t="shared" si="31"/>
        <v>0</v>
      </c>
      <c r="AR83" s="116">
        <f t="shared" si="31"/>
        <v>0</v>
      </c>
      <c r="AS83" s="116">
        <f t="shared" si="31"/>
        <v>0</v>
      </c>
      <c r="AT83" s="116">
        <f t="shared" si="31"/>
        <v>0</v>
      </c>
      <c r="AU83" s="116">
        <f t="shared" si="31"/>
        <v>0</v>
      </c>
      <c r="AV83" s="116">
        <f t="shared" si="31"/>
        <v>0</v>
      </c>
      <c r="AW83" s="116">
        <f t="shared" si="31"/>
        <v>0</v>
      </c>
      <c r="AX83" s="116">
        <f t="shared" si="31"/>
        <v>0</v>
      </c>
      <c r="AY83" s="116">
        <f t="shared" si="31"/>
        <v>0</v>
      </c>
      <c r="AZ83" s="116">
        <f t="shared" si="31"/>
        <v>0</v>
      </c>
      <c r="BA83" s="116">
        <f t="shared" si="31"/>
        <v>0</v>
      </c>
      <c r="BB83" s="116">
        <f t="shared" si="31"/>
        <v>0</v>
      </c>
      <c r="BC83" s="116">
        <f t="shared" si="31"/>
        <v>0</v>
      </c>
      <c r="BD83" s="116">
        <f t="shared" si="31"/>
        <v>0</v>
      </c>
      <c r="BE83" s="3"/>
      <c r="BF83" s="3"/>
    </row>
    <row r="84" spans="1:58" ht="4.05" customHeight="1" x14ac:dyDescent="0.25">
      <c r="A84" s="1"/>
      <c r="B84" s="1"/>
      <c r="C84" s="1"/>
      <c r="D84" s="1"/>
      <c r="E84" s="1"/>
      <c r="F84" s="58"/>
      <c r="G84" s="5"/>
      <c r="H84" s="1"/>
      <c r="I84" s="1"/>
      <c r="J84" s="1"/>
      <c r="K84" s="1"/>
      <c r="L84" s="1"/>
      <c r="M84" s="5"/>
      <c r="N84" s="1"/>
      <c r="O84" s="1"/>
      <c r="P84" s="1"/>
      <c r="Q84" s="1"/>
      <c r="R84" s="1"/>
      <c r="S84" s="5"/>
      <c r="T84" s="1"/>
      <c r="U84" s="25"/>
      <c r="V84" s="1"/>
      <c r="W84" s="12"/>
      <c r="X84" s="10"/>
      <c r="Y84" s="54"/>
      <c r="Z84" s="118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19"/>
      <c r="AY84" s="119"/>
      <c r="AZ84" s="119"/>
      <c r="BA84" s="119"/>
      <c r="BB84" s="119"/>
      <c r="BC84" s="119"/>
      <c r="BD84" s="120"/>
      <c r="BE84" s="1"/>
      <c r="BF84" s="1"/>
    </row>
    <row r="85" spans="1:58" s="4" customFormat="1" x14ac:dyDescent="0.25">
      <c r="A85" s="3"/>
      <c r="B85" s="3"/>
      <c r="C85" s="3"/>
      <c r="D85" s="3"/>
      <c r="E85" s="3" t="s">
        <v>74</v>
      </c>
      <c r="F85" s="62">
        <v>2</v>
      </c>
      <c r="G85" s="5"/>
      <c r="H85" s="3"/>
      <c r="I85" s="3" t="str">
        <f>$I$47</f>
        <v>Дефолты по телу займов / фондирование</v>
      </c>
      <c r="J85" s="3"/>
      <c r="K85" s="3"/>
      <c r="L85" s="3"/>
      <c r="M85" s="5"/>
      <c r="N85" s="3"/>
      <c r="O85" s="3"/>
      <c r="P85" s="3"/>
      <c r="Q85" s="3" t="s">
        <v>67</v>
      </c>
      <c r="R85" s="3"/>
      <c r="S85" s="5"/>
      <c r="T85" s="3"/>
      <c r="U85" s="25"/>
      <c r="V85" s="3"/>
      <c r="W85" s="12">
        <f>SUM($Y85:$BE85)</f>
        <v>0</v>
      </c>
      <c r="X85" s="12"/>
      <c r="Y85" s="54"/>
      <c r="Z85" s="115"/>
      <c r="AA85" s="116">
        <f>IF(AA$6="",0,IF(AA$1=1,SUMIFS(75:75,$1:$1,"&gt;="&amp;1,$1:$1,"&lt;="&amp;INT(-$T77))+(-$T77-INT(-$T77))*SUMIFS(75:75,$1:$1,INT(-$T77)+1),0)+(-$T77-INT(-$T77))*SUMIFS(75:75,$1:$1,AA$1+INT(-$T77)+1)+(INT(-$T77)+1+$T77)*SUMIFS(75:75,$1:$1,AA$1+INT(-$T77)))*$T79</f>
        <v>0</v>
      </c>
      <c r="AB85" s="116">
        <f t="shared" ref="AB85:BD85" si="32">IF(AB$6="",0,IF(AB$1=1,SUMIFS(75:75,$1:$1,"&gt;="&amp;1,$1:$1,"&lt;="&amp;INT(-$T77))+(-$T77-INT(-$T77))*SUMIFS(75:75,$1:$1,INT(-$T77)+1),0)+(-$T77-INT(-$T77))*SUMIFS(75:75,$1:$1,AB$1+INT(-$T77)+1)+(INT(-$T77)+1+$T77)*SUMIFS(75:75,$1:$1,AB$1+INT(-$T77)))*$T79</f>
        <v>0</v>
      </c>
      <c r="AC85" s="116">
        <f t="shared" si="32"/>
        <v>0</v>
      </c>
      <c r="AD85" s="116">
        <f t="shared" si="32"/>
        <v>0</v>
      </c>
      <c r="AE85" s="116">
        <f t="shared" si="32"/>
        <v>0</v>
      </c>
      <c r="AF85" s="116">
        <f t="shared" si="32"/>
        <v>0</v>
      </c>
      <c r="AG85" s="116">
        <f t="shared" si="32"/>
        <v>0</v>
      </c>
      <c r="AH85" s="116">
        <f t="shared" si="32"/>
        <v>0</v>
      </c>
      <c r="AI85" s="116">
        <f t="shared" si="32"/>
        <v>0</v>
      </c>
      <c r="AJ85" s="116">
        <f t="shared" si="32"/>
        <v>0</v>
      </c>
      <c r="AK85" s="116">
        <f t="shared" si="32"/>
        <v>0</v>
      </c>
      <c r="AL85" s="116">
        <f t="shared" si="32"/>
        <v>0</v>
      </c>
      <c r="AM85" s="116">
        <f t="shared" si="32"/>
        <v>0</v>
      </c>
      <c r="AN85" s="116">
        <f t="shared" si="32"/>
        <v>0</v>
      </c>
      <c r="AO85" s="116">
        <f t="shared" si="32"/>
        <v>0</v>
      </c>
      <c r="AP85" s="116">
        <f t="shared" si="32"/>
        <v>0</v>
      </c>
      <c r="AQ85" s="116">
        <f t="shared" si="32"/>
        <v>0</v>
      </c>
      <c r="AR85" s="116">
        <f t="shared" si="32"/>
        <v>0</v>
      </c>
      <c r="AS85" s="116">
        <f t="shared" si="32"/>
        <v>0</v>
      </c>
      <c r="AT85" s="116">
        <f t="shared" si="32"/>
        <v>0</v>
      </c>
      <c r="AU85" s="116">
        <f t="shared" si="32"/>
        <v>0</v>
      </c>
      <c r="AV85" s="116">
        <f t="shared" si="32"/>
        <v>0</v>
      </c>
      <c r="AW85" s="116">
        <f t="shared" si="32"/>
        <v>0</v>
      </c>
      <c r="AX85" s="116">
        <f t="shared" si="32"/>
        <v>0</v>
      </c>
      <c r="AY85" s="116">
        <f t="shared" si="32"/>
        <v>0</v>
      </c>
      <c r="AZ85" s="116">
        <f t="shared" si="32"/>
        <v>0</v>
      </c>
      <c r="BA85" s="116">
        <f t="shared" si="32"/>
        <v>0</v>
      </c>
      <c r="BB85" s="116">
        <f t="shared" si="32"/>
        <v>0</v>
      </c>
      <c r="BC85" s="116">
        <f t="shared" si="32"/>
        <v>0</v>
      </c>
      <c r="BD85" s="116">
        <f t="shared" si="32"/>
        <v>0</v>
      </c>
      <c r="BE85" s="3"/>
      <c r="BF85" s="3"/>
    </row>
    <row r="86" spans="1:58" ht="4.05" customHeight="1" x14ac:dyDescent="0.25">
      <c r="A86" s="1"/>
      <c r="B86" s="1"/>
      <c r="C86" s="1"/>
      <c r="D86" s="1"/>
      <c r="E86" s="1"/>
      <c r="F86" s="58"/>
      <c r="G86" s="5"/>
      <c r="H86" s="1"/>
      <c r="I86" s="1"/>
      <c r="J86" s="1"/>
      <c r="K86" s="1"/>
      <c r="L86" s="1"/>
      <c r="M86" s="5"/>
      <c r="N86" s="1"/>
      <c r="O86" s="1"/>
      <c r="P86" s="1"/>
      <c r="Q86" s="1"/>
      <c r="R86" s="1"/>
      <c r="S86" s="5"/>
      <c r="T86" s="1"/>
      <c r="U86" s="25"/>
      <c r="V86" s="1"/>
      <c r="W86" s="12"/>
      <c r="X86" s="10"/>
      <c r="Y86" s="54"/>
      <c r="Z86" s="118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20"/>
      <c r="BE86" s="1"/>
      <c r="BF86" s="1"/>
    </row>
    <row r="87" spans="1:58" s="4" customFormat="1" x14ac:dyDescent="0.25">
      <c r="A87" s="3"/>
      <c r="B87" s="3"/>
      <c r="C87" s="3"/>
      <c r="D87" s="3"/>
      <c r="E87" s="3" t="s">
        <v>79</v>
      </c>
      <c r="F87" s="62">
        <v>2</v>
      </c>
      <c r="G87" s="5"/>
      <c r="H87" s="3"/>
      <c r="I87" s="3" t="str">
        <f>$I$49</f>
        <v>Размер выданных займов на начало периода</v>
      </c>
      <c r="J87" s="3"/>
      <c r="K87" s="3"/>
      <c r="L87" s="3"/>
      <c r="M87" s="5"/>
      <c r="N87" s="3"/>
      <c r="O87" s="3"/>
      <c r="P87" s="3"/>
      <c r="Q87" s="3" t="s">
        <v>67</v>
      </c>
      <c r="R87" s="3"/>
      <c r="S87" s="5"/>
      <c r="T87" s="3"/>
      <c r="U87" s="25"/>
      <c r="V87" s="3"/>
      <c r="W87" s="12"/>
      <c r="X87" s="12"/>
      <c r="Y87" s="54"/>
      <c r="Z87" s="115"/>
      <c r="AA87" s="116">
        <f>IF(AA$6="",0,Z87-Z83+AA75)</f>
        <v>0</v>
      </c>
      <c r="AB87" s="116">
        <f>IF(AB$6="",0,AA87-AA83+AB75)</f>
        <v>0</v>
      </c>
      <c r="AC87" s="116">
        <f t="shared" ref="AC87:BD87" si="33">IF(AC$6="",0,AB87-AB83+AC75)</f>
        <v>0</v>
      </c>
      <c r="AD87" s="116">
        <f t="shared" si="33"/>
        <v>0</v>
      </c>
      <c r="AE87" s="116">
        <f t="shared" si="33"/>
        <v>0</v>
      </c>
      <c r="AF87" s="116">
        <f t="shared" si="33"/>
        <v>0</v>
      </c>
      <c r="AG87" s="116">
        <f t="shared" si="33"/>
        <v>0</v>
      </c>
      <c r="AH87" s="116">
        <f t="shared" si="33"/>
        <v>0</v>
      </c>
      <c r="AI87" s="116">
        <f t="shared" si="33"/>
        <v>0</v>
      </c>
      <c r="AJ87" s="116">
        <f t="shared" si="33"/>
        <v>0</v>
      </c>
      <c r="AK87" s="116">
        <f t="shared" si="33"/>
        <v>0</v>
      </c>
      <c r="AL87" s="116">
        <f t="shared" si="33"/>
        <v>0</v>
      </c>
      <c r="AM87" s="116">
        <f t="shared" si="33"/>
        <v>0</v>
      </c>
      <c r="AN87" s="116">
        <f t="shared" si="33"/>
        <v>0</v>
      </c>
      <c r="AO87" s="116">
        <f t="shared" si="33"/>
        <v>0</v>
      </c>
      <c r="AP87" s="116">
        <f t="shared" si="33"/>
        <v>0</v>
      </c>
      <c r="AQ87" s="116">
        <f t="shared" si="33"/>
        <v>0</v>
      </c>
      <c r="AR87" s="116">
        <f t="shared" si="33"/>
        <v>0</v>
      </c>
      <c r="AS87" s="116">
        <f t="shared" si="33"/>
        <v>0</v>
      </c>
      <c r="AT87" s="116">
        <f t="shared" si="33"/>
        <v>0</v>
      </c>
      <c r="AU87" s="116">
        <f t="shared" si="33"/>
        <v>0</v>
      </c>
      <c r="AV87" s="116">
        <f t="shared" si="33"/>
        <v>0</v>
      </c>
      <c r="AW87" s="116">
        <f t="shared" si="33"/>
        <v>0</v>
      </c>
      <c r="AX87" s="116">
        <f t="shared" si="33"/>
        <v>0</v>
      </c>
      <c r="AY87" s="116">
        <f t="shared" si="33"/>
        <v>0</v>
      </c>
      <c r="AZ87" s="116">
        <f t="shared" si="33"/>
        <v>0</v>
      </c>
      <c r="BA87" s="116">
        <f t="shared" si="33"/>
        <v>0</v>
      </c>
      <c r="BB87" s="116">
        <f t="shared" si="33"/>
        <v>0</v>
      </c>
      <c r="BC87" s="116">
        <f t="shared" si="33"/>
        <v>0</v>
      </c>
      <c r="BD87" s="116">
        <f t="shared" si="33"/>
        <v>0</v>
      </c>
      <c r="BE87" s="3"/>
      <c r="BF87" s="3"/>
    </row>
    <row r="88" spans="1:58" ht="4.05" customHeight="1" x14ac:dyDescent="0.25">
      <c r="A88" s="1"/>
      <c r="B88" s="1"/>
      <c r="C88" s="1"/>
      <c r="D88" s="1"/>
      <c r="E88" s="1"/>
      <c r="F88" s="58"/>
      <c r="G88" s="5"/>
      <c r="H88" s="1"/>
      <c r="I88" s="1"/>
      <c r="J88" s="1"/>
      <c r="K88" s="1"/>
      <c r="L88" s="1"/>
      <c r="M88" s="5"/>
      <c r="N88" s="1"/>
      <c r="O88" s="1"/>
      <c r="P88" s="1"/>
      <c r="Q88" s="1"/>
      <c r="R88" s="1"/>
      <c r="S88" s="5"/>
      <c r="T88" s="1"/>
      <c r="U88" s="25"/>
      <c r="V88" s="1"/>
      <c r="W88" s="12"/>
      <c r="X88" s="10"/>
      <c r="Y88" s="54"/>
      <c r="Z88" s="118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/>
      <c r="BD88" s="120"/>
      <c r="BE88" s="1"/>
      <c r="BF88" s="1"/>
    </row>
    <row r="89" spans="1:58" s="24" customFormat="1" x14ac:dyDescent="0.25">
      <c r="A89" s="20"/>
      <c r="B89" s="20"/>
      <c r="C89" s="20"/>
      <c r="D89" s="20"/>
      <c r="E89" s="20"/>
      <c r="F89" s="63"/>
      <c r="G89" s="21"/>
      <c r="H89" s="20"/>
      <c r="I89" s="38" t="str">
        <f>$I$51</f>
        <v>средняя ставка по займу в месяц</v>
      </c>
      <c r="J89" s="20"/>
      <c r="K89" s="20"/>
      <c r="L89" s="20"/>
      <c r="M89" s="21"/>
      <c r="N89" s="20"/>
      <c r="O89" s="20"/>
      <c r="P89" s="20"/>
      <c r="Q89" s="34" t="s">
        <v>17</v>
      </c>
      <c r="R89" s="20"/>
      <c r="S89" s="21" t="s">
        <v>7</v>
      </c>
      <c r="T89" s="157"/>
      <c r="U89" s="27"/>
      <c r="V89" s="20"/>
      <c r="W89" s="22"/>
      <c r="X89" s="23"/>
      <c r="Y89" s="55"/>
      <c r="Z89" s="123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5"/>
      <c r="BE89" s="20"/>
      <c r="BF89" s="20"/>
    </row>
    <row r="90" spans="1:58" ht="4.05" customHeight="1" x14ac:dyDescent="0.25">
      <c r="A90" s="1"/>
      <c r="B90" s="1"/>
      <c r="C90" s="1"/>
      <c r="D90" s="1"/>
      <c r="E90" s="1"/>
      <c r="F90" s="58"/>
      <c r="G90" s="5"/>
      <c r="H90" s="1"/>
      <c r="I90" s="1"/>
      <c r="J90" s="1"/>
      <c r="K90" s="1"/>
      <c r="L90" s="1"/>
      <c r="M90" s="5"/>
      <c r="N90" s="1"/>
      <c r="O90" s="1"/>
      <c r="P90" s="1"/>
      <c r="Q90" s="1"/>
      <c r="R90" s="1"/>
      <c r="S90" s="5"/>
      <c r="T90" s="1"/>
      <c r="U90" s="25"/>
      <c r="V90" s="1"/>
      <c r="W90" s="12"/>
      <c r="X90" s="10"/>
      <c r="Y90" s="54"/>
      <c r="Z90" s="118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/>
      <c r="BD90" s="120"/>
      <c r="BE90" s="1"/>
      <c r="BF90" s="1"/>
    </row>
    <row r="91" spans="1:58" s="165" customFormat="1" ht="10.199999999999999" x14ac:dyDescent="0.2">
      <c r="A91" s="71"/>
      <c r="B91" s="71"/>
      <c r="C91" s="71"/>
      <c r="D91" s="71"/>
      <c r="E91" s="71"/>
      <c r="F91" s="71">
        <v>2</v>
      </c>
      <c r="G91" s="160"/>
      <c r="H91" s="71"/>
      <c r="I91" s="71" t="str">
        <f>$I$53</f>
        <v>техрасчеты</v>
      </c>
      <c r="J91" s="71"/>
      <c r="K91" s="71"/>
      <c r="L91" s="71"/>
      <c r="M91" s="160"/>
      <c r="N91" s="71"/>
      <c r="O91" s="71"/>
      <c r="P91" s="71"/>
      <c r="Q91" s="71" t="s">
        <v>67</v>
      </c>
      <c r="R91" s="71"/>
      <c r="S91" s="160"/>
      <c r="T91" s="71"/>
      <c r="U91" s="160"/>
      <c r="V91" s="71"/>
      <c r="W91" s="161"/>
      <c r="X91" s="161"/>
      <c r="Y91" s="162"/>
      <c r="Z91" s="163"/>
      <c r="AA91" s="164">
        <f>IF(AA$6="",0,IF(AA$1=1,SUMIFS(75:75,$1:$1,"&gt;="&amp;1,$1:$1,"&lt;="&amp;INT(-$T81))+(-$T81-INT(-$T81))*SUMIFS(75:75,$1:$1,INT(-$T81)+1),0)+(-$T81-INT(-$T81))*SUMIFS(75:75,$1:$1,AA$1+INT(-$T81)+1)+(INT(-$T81)+1+$T81)*SUMIFS(75:75,$1:$1,AA$1+INT(-$T81)))*$T79*$T89</f>
        <v>0</v>
      </c>
      <c r="AB91" s="164">
        <f t="shared" ref="AB91:BD91" si="34">IF(AB$6="",0,IF(AB$1=1,SUMIFS(75:75,$1:$1,"&gt;="&amp;1,$1:$1,"&lt;="&amp;INT(-$T81))+(-$T81-INT(-$T81))*SUMIFS(75:75,$1:$1,INT(-$T81)+1),0)+(-$T81-INT(-$T81))*SUMIFS(75:75,$1:$1,AB$1+INT(-$T81)+1)+(INT(-$T81)+1+$T81)*SUMIFS(75:75,$1:$1,AB$1+INT(-$T81)))*$T79*$T89</f>
        <v>0</v>
      </c>
      <c r="AC91" s="164">
        <f t="shared" si="34"/>
        <v>0</v>
      </c>
      <c r="AD91" s="164">
        <f t="shared" si="34"/>
        <v>0</v>
      </c>
      <c r="AE91" s="164">
        <f t="shared" si="34"/>
        <v>0</v>
      </c>
      <c r="AF91" s="164">
        <f t="shared" si="34"/>
        <v>0</v>
      </c>
      <c r="AG91" s="164">
        <f t="shared" si="34"/>
        <v>0</v>
      </c>
      <c r="AH91" s="164">
        <f t="shared" si="34"/>
        <v>0</v>
      </c>
      <c r="AI91" s="164">
        <f t="shared" si="34"/>
        <v>0</v>
      </c>
      <c r="AJ91" s="164">
        <f t="shared" si="34"/>
        <v>0</v>
      </c>
      <c r="AK91" s="164">
        <f t="shared" si="34"/>
        <v>0</v>
      </c>
      <c r="AL91" s="164">
        <f t="shared" si="34"/>
        <v>0</v>
      </c>
      <c r="AM91" s="164">
        <f t="shared" si="34"/>
        <v>0</v>
      </c>
      <c r="AN91" s="164">
        <f t="shared" si="34"/>
        <v>0</v>
      </c>
      <c r="AO91" s="164">
        <f t="shared" si="34"/>
        <v>0</v>
      </c>
      <c r="AP91" s="164">
        <f t="shared" si="34"/>
        <v>0</v>
      </c>
      <c r="AQ91" s="164">
        <f t="shared" si="34"/>
        <v>0</v>
      </c>
      <c r="AR91" s="164">
        <f t="shared" si="34"/>
        <v>0</v>
      </c>
      <c r="AS91" s="164">
        <f t="shared" si="34"/>
        <v>0</v>
      </c>
      <c r="AT91" s="164">
        <f t="shared" si="34"/>
        <v>0</v>
      </c>
      <c r="AU91" s="164">
        <f t="shared" si="34"/>
        <v>0</v>
      </c>
      <c r="AV91" s="164">
        <f t="shared" si="34"/>
        <v>0</v>
      </c>
      <c r="AW91" s="164">
        <f t="shared" si="34"/>
        <v>0</v>
      </c>
      <c r="AX91" s="164">
        <f t="shared" si="34"/>
        <v>0</v>
      </c>
      <c r="AY91" s="164">
        <f t="shared" si="34"/>
        <v>0</v>
      </c>
      <c r="AZ91" s="164">
        <f t="shared" si="34"/>
        <v>0</v>
      </c>
      <c r="BA91" s="164">
        <f t="shared" si="34"/>
        <v>0</v>
      </c>
      <c r="BB91" s="164">
        <f t="shared" si="34"/>
        <v>0</v>
      </c>
      <c r="BC91" s="164">
        <f t="shared" si="34"/>
        <v>0</v>
      </c>
      <c r="BD91" s="164">
        <f t="shared" si="34"/>
        <v>0</v>
      </c>
      <c r="BE91" s="71"/>
      <c r="BF91" s="71"/>
    </row>
    <row r="92" spans="1:58" s="4" customFormat="1" x14ac:dyDescent="0.25">
      <c r="A92" s="3"/>
      <c r="B92" s="3"/>
      <c r="C92" s="3"/>
      <c r="D92" s="3"/>
      <c r="E92" s="3" t="s">
        <v>74</v>
      </c>
      <c r="F92" s="62">
        <v>2</v>
      </c>
      <c r="G92" s="5"/>
      <c r="H92" s="3"/>
      <c r="I92" s="3" t="str">
        <f>$I$54</f>
        <v>Дефолты по %% / фондирование</v>
      </c>
      <c r="J92" s="3"/>
      <c r="K92" s="3"/>
      <c r="L92" s="3"/>
      <c r="M92" s="5"/>
      <c r="N92" s="3"/>
      <c r="O92" s="3"/>
      <c r="P92" s="3"/>
      <c r="Q92" s="3" t="s">
        <v>67</v>
      </c>
      <c r="R92" s="3"/>
      <c r="S92" s="5"/>
      <c r="T92" s="3"/>
      <c r="U92" s="25"/>
      <c r="V92" s="3"/>
      <c r="W92" s="12">
        <f>SUM($Y92:$BE92)</f>
        <v>0</v>
      </c>
      <c r="X92" s="12"/>
      <c r="Y92" s="54"/>
      <c r="Z92" s="115"/>
      <c r="AA92" s="116">
        <f>IF(AA$6="",0,Z92+AA91)</f>
        <v>0</v>
      </c>
      <c r="AB92" s="116">
        <f t="shared" ref="AB92" si="35">IF(AB$6="",0,AA92+AB91)</f>
        <v>0</v>
      </c>
      <c r="AC92" s="116">
        <f t="shared" ref="AC92" si="36">IF(AC$6="",0,AB92+AC91)</f>
        <v>0</v>
      </c>
      <c r="AD92" s="116">
        <f t="shared" ref="AD92" si="37">IF(AD$6="",0,AC92+AD91)</f>
        <v>0</v>
      </c>
      <c r="AE92" s="116">
        <f t="shared" ref="AE92" si="38">IF(AE$6="",0,AD92+AE91)</f>
        <v>0</v>
      </c>
      <c r="AF92" s="116">
        <f t="shared" ref="AF92" si="39">IF(AF$6="",0,AE92+AF91)</f>
        <v>0</v>
      </c>
      <c r="AG92" s="116">
        <f t="shared" ref="AG92" si="40">IF(AG$6="",0,AF92+AG91)</f>
        <v>0</v>
      </c>
      <c r="AH92" s="116">
        <f t="shared" ref="AH92" si="41">IF(AH$6="",0,AG92+AH91)</f>
        <v>0</v>
      </c>
      <c r="AI92" s="116">
        <f t="shared" ref="AI92" si="42">IF(AI$6="",0,AH92+AI91)</f>
        <v>0</v>
      </c>
      <c r="AJ92" s="116">
        <f t="shared" ref="AJ92" si="43">IF(AJ$6="",0,AI92+AJ91)</f>
        <v>0</v>
      </c>
      <c r="AK92" s="116">
        <f t="shared" ref="AK92" si="44">IF(AK$6="",0,AJ92+AK91)</f>
        <v>0</v>
      </c>
      <c r="AL92" s="116">
        <f t="shared" ref="AL92" si="45">IF(AL$6="",0,AK92+AL91)</f>
        <v>0</v>
      </c>
      <c r="AM92" s="116">
        <f t="shared" ref="AM92" si="46">IF(AM$6="",0,AL92+AM91)</f>
        <v>0</v>
      </c>
      <c r="AN92" s="116">
        <f t="shared" ref="AN92" si="47">IF(AN$6="",0,AM92+AN91)</f>
        <v>0</v>
      </c>
      <c r="AO92" s="116">
        <f t="shared" ref="AO92" si="48">IF(AO$6="",0,AN92+AO91)</f>
        <v>0</v>
      </c>
      <c r="AP92" s="116">
        <f t="shared" ref="AP92" si="49">IF(AP$6="",0,AO92+AP91)</f>
        <v>0</v>
      </c>
      <c r="AQ92" s="116">
        <f t="shared" ref="AQ92" si="50">IF(AQ$6="",0,AP92+AQ91)</f>
        <v>0</v>
      </c>
      <c r="AR92" s="116">
        <f t="shared" ref="AR92" si="51">IF(AR$6="",0,AQ92+AR91)</f>
        <v>0</v>
      </c>
      <c r="AS92" s="116">
        <f t="shared" ref="AS92" si="52">IF(AS$6="",0,AR92+AS91)</f>
        <v>0</v>
      </c>
      <c r="AT92" s="116">
        <f t="shared" ref="AT92" si="53">IF(AT$6="",0,AS92+AT91)</f>
        <v>0</v>
      </c>
      <c r="AU92" s="116">
        <f t="shared" ref="AU92" si="54">IF(AU$6="",0,AT92+AU91)</f>
        <v>0</v>
      </c>
      <c r="AV92" s="116">
        <f t="shared" ref="AV92" si="55">IF(AV$6="",0,AU92+AV91)</f>
        <v>0</v>
      </c>
      <c r="AW92" s="116">
        <f t="shared" ref="AW92" si="56">IF(AW$6="",0,AV92+AW91)</f>
        <v>0</v>
      </c>
      <c r="AX92" s="116">
        <f t="shared" ref="AX92" si="57">IF(AX$6="",0,AW92+AX91)</f>
        <v>0</v>
      </c>
      <c r="AY92" s="116">
        <f t="shared" ref="AY92" si="58">IF(AY$6="",0,AX92+AY91)</f>
        <v>0</v>
      </c>
      <c r="AZ92" s="116">
        <f t="shared" ref="AZ92" si="59">IF(AZ$6="",0,AY92+AZ91)</f>
        <v>0</v>
      </c>
      <c r="BA92" s="116">
        <f t="shared" ref="BA92" si="60">IF(BA$6="",0,AZ92+BA91)</f>
        <v>0</v>
      </c>
      <c r="BB92" s="116">
        <f t="shared" ref="BB92" si="61">IF(BB$6="",0,BA92+BB91)</f>
        <v>0</v>
      </c>
      <c r="BC92" s="116">
        <f t="shared" ref="BC92" si="62">IF(BC$6="",0,BB92+BC91)</f>
        <v>0</v>
      </c>
      <c r="BD92" s="116">
        <f t="shared" ref="BD92" si="63">IF(BD$6="",0,BC92+BD91)</f>
        <v>0</v>
      </c>
      <c r="BE92" s="3"/>
      <c r="BF92" s="3"/>
    </row>
    <row r="93" spans="1:58" ht="4.05" customHeight="1" x14ac:dyDescent="0.25">
      <c r="A93" s="1"/>
      <c r="B93" s="1"/>
      <c r="C93" s="1"/>
      <c r="D93" s="1"/>
      <c r="E93" s="1"/>
      <c r="F93" s="58"/>
      <c r="G93" s="5"/>
      <c r="H93" s="1"/>
      <c r="I93" s="1"/>
      <c r="J93" s="1"/>
      <c r="K93" s="1"/>
      <c r="L93" s="1"/>
      <c r="M93" s="5"/>
      <c r="N93" s="1"/>
      <c r="O93" s="1"/>
      <c r="P93" s="1"/>
      <c r="Q93" s="1"/>
      <c r="R93" s="1"/>
      <c r="S93" s="5"/>
      <c r="T93" s="1"/>
      <c r="U93" s="25"/>
      <c r="V93" s="1"/>
      <c r="W93" s="12"/>
      <c r="X93" s="10"/>
      <c r="Y93" s="54"/>
      <c r="Z93" s="118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/>
      <c r="BD93" s="120"/>
      <c r="BE93" s="1"/>
      <c r="BF93" s="1"/>
    </row>
    <row r="94" spans="1:58" s="4" customFormat="1" x14ac:dyDescent="0.25">
      <c r="A94" s="3"/>
      <c r="B94" s="3"/>
      <c r="C94" s="3"/>
      <c r="D94" s="3"/>
      <c r="E94" s="3" t="s">
        <v>83</v>
      </c>
      <c r="F94" s="62">
        <v>1</v>
      </c>
      <c r="G94" s="17"/>
      <c r="H94" s="13" t="str">
        <f>$H$17</f>
        <v>Процентный доход</v>
      </c>
      <c r="I94" s="3"/>
      <c r="J94" s="3"/>
      <c r="K94" s="3"/>
      <c r="L94" s="3"/>
      <c r="M94" s="5" t="s">
        <v>7</v>
      </c>
      <c r="N94" s="3" t="s">
        <v>92</v>
      </c>
      <c r="O94" s="3"/>
      <c r="P94" s="3"/>
      <c r="Q94" s="3" t="s">
        <v>67</v>
      </c>
      <c r="R94" s="3"/>
      <c r="S94" s="5"/>
      <c r="T94" s="3"/>
      <c r="U94" s="25"/>
      <c r="V94" s="3"/>
      <c r="W94" s="12">
        <f>SUM($Y94:$BE94)</f>
        <v>0</v>
      </c>
      <c r="X94" s="12"/>
      <c r="Y94" s="54"/>
      <c r="Z94" s="115"/>
      <c r="AA94" s="116">
        <f>IF(AA$6="",0,(AA87+SUMIFS($Z92:AA92,$Z$1:AA$1,"&lt;="&amp;INT(AA$1/SUMIFS(справочники!$I$8:$I$9,справочники!$H$8:$H$9,$T$14))*SUMIFS(справочники!$I$8:$I$9,справочники!$H$8:$H$9,$T$14)))*$T89)</f>
        <v>0</v>
      </c>
      <c r="AB94" s="116">
        <f>IF(AB$6="",0,(AB87+SUMIFS($Z92:AB92,$Z$1:AB$1,"&lt;="&amp;INT(AB$1/SUMIFS(справочники!$I$8:$I$9,справочники!$H$8:$H$9,$T$14))*SUMIFS(справочники!$I$8:$I$9,справочники!$H$8:$H$9,$T$14)))*$T89)</f>
        <v>0</v>
      </c>
      <c r="AC94" s="116">
        <f>IF(AC$6="",0,(AC87+SUMIFS($Z92:AC92,$Z$1:AC$1,"&lt;="&amp;INT(AC$1/SUMIFS(справочники!$I$8:$I$9,справочники!$H$8:$H$9,$T$14))*SUMIFS(справочники!$I$8:$I$9,справочники!$H$8:$H$9,$T$14)))*$T89)</f>
        <v>0</v>
      </c>
      <c r="AD94" s="116">
        <f>IF(AD$6="",0,(AD87+SUMIFS($Z92:AD92,$Z$1:AD$1,"&lt;="&amp;INT(AD$1/SUMIFS(справочники!$I$8:$I$9,справочники!$H$8:$H$9,$T$14))*SUMIFS(справочники!$I$8:$I$9,справочники!$H$8:$H$9,$T$14)))*$T89)</f>
        <v>0</v>
      </c>
      <c r="AE94" s="116">
        <f>IF(AE$6="",0,(AE87+SUMIFS($Z92:AE92,$Z$1:AE$1,"&lt;="&amp;INT(AE$1/SUMIFS(справочники!$I$8:$I$9,справочники!$H$8:$H$9,$T$14))*SUMIFS(справочники!$I$8:$I$9,справочники!$H$8:$H$9,$T$14)))*$T89)</f>
        <v>0</v>
      </c>
      <c r="AF94" s="116">
        <f>IF(AF$6="",0,(AF87+SUMIFS($Z92:AF92,$Z$1:AF$1,"&lt;="&amp;INT(AF$1/SUMIFS(справочники!$I$8:$I$9,справочники!$H$8:$H$9,$T$14))*SUMIFS(справочники!$I$8:$I$9,справочники!$H$8:$H$9,$T$14)))*$T89)</f>
        <v>0</v>
      </c>
      <c r="AG94" s="116">
        <f>IF(AG$6="",0,(AG87+SUMIFS($Z92:AG92,$Z$1:AG$1,"&lt;="&amp;INT(AG$1/SUMIFS(справочники!$I$8:$I$9,справочники!$H$8:$H$9,$T$14))*SUMIFS(справочники!$I$8:$I$9,справочники!$H$8:$H$9,$T$14)))*$T89)</f>
        <v>0</v>
      </c>
      <c r="AH94" s="116">
        <f>IF(AH$6="",0,(AH87+SUMIFS($Z92:AH92,$Z$1:AH$1,"&lt;="&amp;INT(AH$1/SUMIFS(справочники!$I$8:$I$9,справочники!$H$8:$H$9,$T$14))*SUMIFS(справочники!$I$8:$I$9,справочники!$H$8:$H$9,$T$14)))*$T89)</f>
        <v>0</v>
      </c>
      <c r="AI94" s="116">
        <f>IF(AI$6="",0,(AI87+SUMIFS($Z92:AI92,$Z$1:AI$1,"&lt;="&amp;INT(AI$1/SUMIFS(справочники!$I$8:$I$9,справочники!$H$8:$H$9,$T$14))*SUMIFS(справочники!$I$8:$I$9,справочники!$H$8:$H$9,$T$14)))*$T89)</f>
        <v>0</v>
      </c>
      <c r="AJ94" s="116">
        <f>IF(AJ$6="",0,(AJ87+SUMIFS($Z92:AJ92,$Z$1:AJ$1,"&lt;="&amp;INT(AJ$1/SUMIFS(справочники!$I$8:$I$9,справочники!$H$8:$H$9,$T$14))*SUMIFS(справочники!$I$8:$I$9,справочники!$H$8:$H$9,$T$14)))*$T89)</f>
        <v>0</v>
      </c>
      <c r="AK94" s="116">
        <f>IF(AK$6="",0,(AK87+SUMIFS($Z92:AK92,$Z$1:AK$1,"&lt;="&amp;INT(AK$1/SUMIFS(справочники!$I$8:$I$9,справочники!$H$8:$H$9,$T$14))*SUMIFS(справочники!$I$8:$I$9,справочники!$H$8:$H$9,$T$14)))*$T89)</f>
        <v>0</v>
      </c>
      <c r="AL94" s="116">
        <f>IF(AL$6="",0,(AL87+SUMIFS($Z92:AL92,$Z$1:AL$1,"&lt;="&amp;INT(AL$1/SUMIFS(справочники!$I$8:$I$9,справочники!$H$8:$H$9,$T$14))*SUMIFS(справочники!$I$8:$I$9,справочники!$H$8:$H$9,$T$14)))*$T89)</f>
        <v>0</v>
      </c>
      <c r="AM94" s="116">
        <f>IF(AM$6="",0,(AM87+SUMIFS($Z92:AM92,$Z$1:AM$1,"&lt;="&amp;INT(AM$1/SUMIFS(справочники!$I$8:$I$9,справочники!$H$8:$H$9,$T$14))*SUMIFS(справочники!$I$8:$I$9,справочники!$H$8:$H$9,$T$14)))*$T89)</f>
        <v>0</v>
      </c>
      <c r="AN94" s="116">
        <f>IF(AN$6="",0,(AN87+SUMIFS($Z92:AN92,$Z$1:AN$1,"&lt;="&amp;INT(AN$1/SUMIFS(справочники!$I$8:$I$9,справочники!$H$8:$H$9,$T$14))*SUMIFS(справочники!$I$8:$I$9,справочники!$H$8:$H$9,$T$14)))*$T89)</f>
        <v>0</v>
      </c>
      <c r="AO94" s="116">
        <f>IF(AO$6="",0,(AO87+SUMIFS($Z92:AO92,$Z$1:AO$1,"&lt;="&amp;INT(AO$1/SUMIFS(справочники!$I$8:$I$9,справочники!$H$8:$H$9,$T$14))*SUMIFS(справочники!$I$8:$I$9,справочники!$H$8:$H$9,$T$14)))*$T89)</f>
        <v>0</v>
      </c>
      <c r="AP94" s="116">
        <f>IF(AP$6="",0,(AP87+SUMIFS($Z92:AP92,$Z$1:AP$1,"&lt;="&amp;INT(AP$1/SUMIFS(справочники!$I$8:$I$9,справочники!$H$8:$H$9,$T$14))*SUMIFS(справочники!$I$8:$I$9,справочники!$H$8:$H$9,$T$14)))*$T89)</f>
        <v>0</v>
      </c>
      <c r="AQ94" s="116">
        <f>IF(AQ$6="",0,(AQ87+SUMIFS($Z92:AQ92,$Z$1:AQ$1,"&lt;="&amp;INT(AQ$1/SUMIFS(справочники!$I$8:$I$9,справочники!$H$8:$H$9,$T$14))*SUMIFS(справочники!$I$8:$I$9,справочники!$H$8:$H$9,$T$14)))*$T89)</f>
        <v>0</v>
      </c>
      <c r="AR94" s="116">
        <f>IF(AR$6="",0,(AR87+SUMIFS($Z92:AR92,$Z$1:AR$1,"&lt;="&amp;INT(AR$1/SUMIFS(справочники!$I$8:$I$9,справочники!$H$8:$H$9,$T$14))*SUMIFS(справочники!$I$8:$I$9,справочники!$H$8:$H$9,$T$14)))*$T89)</f>
        <v>0</v>
      </c>
      <c r="AS94" s="116">
        <f>IF(AS$6="",0,(AS87+SUMIFS($Z92:AS92,$Z$1:AS$1,"&lt;="&amp;INT(AS$1/SUMIFS(справочники!$I$8:$I$9,справочники!$H$8:$H$9,$T$14))*SUMIFS(справочники!$I$8:$I$9,справочники!$H$8:$H$9,$T$14)))*$T89)</f>
        <v>0</v>
      </c>
      <c r="AT94" s="116">
        <f>IF(AT$6="",0,(AT87+SUMIFS($Z92:AT92,$Z$1:AT$1,"&lt;="&amp;INT(AT$1/SUMIFS(справочники!$I$8:$I$9,справочники!$H$8:$H$9,$T$14))*SUMIFS(справочники!$I$8:$I$9,справочники!$H$8:$H$9,$T$14)))*$T89)</f>
        <v>0</v>
      </c>
      <c r="AU94" s="116">
        <f>IF(AU$6="",0,(AU87+SUMIFS($Z92:AU92,$Z$1:AU$1,"&lt;="&amp;INT(AU$1/SUMIFS(справочники!$I$8:$I$9,справочники!$H$8:$H$9,$T$14))*SUMIFS(справочники!$I$8:$I$9,справочники!$H$8:$H$9,$T$14)))*$T89)</f>
        <v>0</v>
      </c>
      <c r="AV94" s="116">
        <f>IF(AV$6="",0,(AV87+SUMIFS($Z92:AV92,$Z$1:AV$1,"&lt;="&amp;INT(AV$1/SUMIFS(справочники!$I$8:$I$9,справочники!$H$8:$H$9,$T$14))*SUMIFS(справочники!$I$8:$I$9,справочники!$H$8:$H$9,$T$14)))*$T89)</f>
        <v>0</v>
      </c>
      <c r="AW94" s="116">
        <f>IF(AW$6="",0,(AW87+SUMIFS($Z92:AW92,$Z$1:AW$1,"&lt;="&amp;INT(AW$1/SUMIFS(справочники!$I$8:$I$9,справочники!$H$8:$H$9,$T$14))*SUMIFS(справочники!$I$8:$I$9,справочники!$H$8:$H$9,$T$14)))*$T89)</f>
        <v>0</v>
      </c>
      <c r="AX94" s="116">
        <f>IF(AX$6="",0,(AX87+SUMIFS($Z92:AX92,$Z$1:AX$1,"&lt;="&amp;INT(AX$1/SUMIFS(справочники!$I$8:$I$9,справочники!$H$8:$H$9,$T$14))*SUMIFS(справочники!$I$8:$I$9,справочники!$H$8:$H$9,$T$14)))*$T89)</f>
        <v>0</v>
      </c>
      <c r="AY94" s="116">
        <f>IF(AY$6="",0,(AY87+SUMIFS($Z92:AY92,$Z$1:AY$1,"&lt;="&amp;INT(AY$1/SUMIFS(справочники!$I$8:$I$9,справочники!$H$8:$H$9,$T$14))*SUMIFS(справочники!$I$8:$I$9,справочники!$H$8:$H$9,$T$14)))*$T89)</f>
        <v>0</v>
      </c>
      <c r="AZ94" s="116">
        <f>IF(AZ$6="",0,(AZ87+SUMIFS($Z92:AZ92,$Z$1:AZ$1,"&lt;="&amp;INT(AZ$1/SUMIFS(справочники!$I$8:$I$9,справочники!$H$8:$H$9,$T$14))*SUMIFS(справочники!$I$8:$I$9,справочники!$H$8:$H$9,$T$14)))*$T89)</f>
        <v>0</v>
      </c>
      <c r="BA94" s="116">
        <f>IF(BA$6="",0,(BA87+SUMIFS($Z92:BA92,$Z$1:BA$1,"&lt;="&amp;INT(BA$1/SUMIFS(справочники!$I$8:$I$9,справочники!$H$8:$H$9,$T$14))*SUMIFS(справочники!$I$8:$I$9,справочники!$H$8:$H$9,$T$14)))*$T89)</f>
        <v>0</v>
      </c>
      <c r="BB94" s="116">
        <f>IF(BB$6="",0,(BB87+SUMIFS($Z92:BB92,$Z$1:BB$1,"&lt;="&amp;INT(BB$1/SUMIFS(справочники!$I$8:$I$9,справочники!$H$8:$H$9,$T$14))*SUMIFS(справочники!$I$8:$I$9,справочники!$H$8:$H$9,$T$14)))*$T89)</f>
        <v>0</v>
      </c>
      <c r="BC94" s="116">
        <f>IF(BC$6="",0,(BC87+SUMIFS($Z92:BC92,$Z$1:BC$1,"&lt;="&amp;INT(BC$1/SUMIFS(справочники!$I$8:$I$9,справочники!$H$8:$H$9,$T$14))*SUMIFS(справочники!$I$8:$I$9,справочники!$H$8:$H$9,$T$14)))*$T89)</f>
        <v>0</v>
      </c>
      <c r="BD94" s="116">
        <f>IF(BD$6="",0,(BD87+SUMIFS($Z92:BD92,$Z$1:BD$1,"&lt;="&amp;INT(BD$1/SUMIFS(справочники!$I$8:$I$9,справочники!$H$8:$H$9,$T$14))*SUMIFS(справочники!$I$8:$I$9,справочники!$H$8:$H$9,$T$14)))*$T89)</f>
        <v>0</v>
      </c>
      <c r="BE94" s="3"/>
      <c r="BF94" s="3"/>
    </row>
    <row r="95" spans="1:58" ht="4.05" customHeight="1" x14ac:dyDescent="0.25">
      <c r="A95" s="1"/>
      <c r="B95" s="1"/>
      <c r="C95" s="1"/>
      <c r="D95" s="1"/>
      <c r="E95" s="1"/>
      <c r="F95" s="58">
        <v>1</v>
      </c>
      <c r="G95" s="5"/>
      <c r="H95" s="37"/>
      <c r="I95" s="37"/>
      <c r="J95" s="37"/>
      <c r="K95" s="37"/>
      <c r="L95" s="37"/>
      <c r="M95" s="17"/>
      <c r="N95" s="37"/>
      <c r="O95" s="37"/>
      <c r="P95" s="37"/>
      <c r="Q95" s="37"/>
      <c r="R95" s="1"/>
      <c r="S95" s="5"/>
      <c r="T95" s="1"/>
      <c r="U95" s="25"/>
      <c r="V95" s="1"/>
      <c r="W95" s="48"/>
      <c r="X95" s="10"/>
      <c r="Y95" s="54"/>
      <c r="Z95" s="118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/>
      <c r="BB95" s="126"/>
      <c r="BC95" s="126"/>
      <c r="BD95" s="127"/>
      <c r="BE95" s="1"/>
      <c r="BF95" s="1"/>
    </row>
    <row r="96" spans="1:58" s="4" customFormat="1" x14ac:dyDescent="0.25">
      <c r="A96" s="3"/>
      <c r="B96" s="3"/>
      <c r="C96" s="3"/>
      <c r="D96" s="3"/>
      <c r="E96" s="3" t="s">
        <v>76</v>
      </c>
      <c r="F96" s="62">
        <v>1</v>
      </c>
      <c r="G96" s="17"/>
      <c r="H96" s="13" t="str">
        <f>$H$21</f>
        <v>Полученные проценты</v>
      </c>
      <c r="I96" s="3"/>
      <c r="J96" s="3"/>
      <c r="K96" s="3"/>
      <c r="L96" s="3"/>
      <c r="M96" s="5" t="s">
        <v>7</v>
      </c>
      <c r="N96" s="3" t="s">
        <v>93</v>
      </c>
      <c r="O96" s="3"/>
      <c r="P96" s="3"/>
      <c r="Q96" s="3" t="s">
        <v>67</v>
      </c>
      <c r="R96" s="3"/>
      <c r="S96" s="5"/>
      <c r="T96" s="3"/>
      <c r="U96" s="25"/>
      <c r="V96" s="3"/>
      <c r="W96" s="12">
        <f>SUM($Y96:$BE96)</f>
        <v>0</v>
      </c>
      <c r="X96" s="12"/>
      <c r="Y96" s="54"/>
      <c r="Z96" s="115"/>
      <c r="AA96" s="116">
        <f>IF(AA$6="",0,AA94-AA92)</f>
        <v>0</v>
      </c>
      <c r="AB96" s="116">
        <f t="shared" ref="AB96:BD96" si="64">IF(AB$6="",0,AB94-AB92)</f>
        <v>0</v>
      </c>
      <c r="AC96" s="116">
        <f t="shared" si="64"/>
        <v>0</v>
      </c>
      <c r="AD96" s="116">
        <f t="shared" si="64"/>
        <v>0</v>
      </c>
      <c r="AE96" s="116">
        <f t="shared" si="64"/>
        <v>0</v>
      </c>
      <c r="AF96" s="116">
        <f t="shared" si="64"/>
        <v>0</v>
      </c>
      <c r="AG96" s="116">
        <f t="shared" si="64"/>
        <v>0</v>
      </c>
      <c r="AH96" s="116">
        <f t="shared" si="64"/>
        <v>0</v>
      </c>
      <c r="AI96" s="116">
        <f t="shared" si="64"/>
        <v>0</v>
      </c>
      <c r="AJ96" s="116">
        <f t="shared" si="64"/>
        <v>0</v>
      </c>
      <c r="AK96" s="116">
        <f t="shared" si="64"/>
        <v>0</v>
      </c>
      <c r="AL96" s="116">
        <f t="shared" si="64"/>
        <v>0</v>
      </c>
      <c r="AM96" s="116">
        <f t="shared" si="64"/>
        <v>0</v>
      </c>
      <c r="AN96" s="116">
        <f t="shared" si="64"/>
        <v>0</v>
      </c>
      <c r="AO96" s="116">
        <f t="shared" si="64"/>
        <v>0</v>
      </c>
      <c r="AP96" s="116">
        <f t="shared" si="64"/>
        <v>0</v>
      </c>
      <c r="AQ96" s="116">
        <f t="shared" si="64"/>
        <v>0</v>
      </c>
      <c r="AR96" s="116">
        <f t="shared" si="64"/>
        <v>0</v>
      </c>
      <c r="AS96" s="116">
        <f t="shared" si="64"/>
        <v>0</v>
      </c>
      <c r="AT96" s="116">
        <f t="shared" si="64"/>
        <v>0</v>
      </c>
      <c r="AU96" s="116">
        <f t="shared" si="64"/>
        <v>0</v>
      </c>
      <c r="AV96" s="116">
        <f t="shared" si="64"/>
        <v>0</v>
      </c>
      <c r="AW96" s="116">
        <f t="shared" si="64"/>
        <v>0</v>
      </c>
      <c r="AX96" s="116">
        <f t="shared" si="64"/>
        <v>0</v>
      </c>
      <c r="AY96" s="116">
        <f t="shared" si="64"/>
        <v>0</v>
      </c>
      <c r="AZ96" s="116">
        <f t="shared" si="64"/>
        <v>0</v>
      </c>
      <c r="BA96" s="116">
        <f t="shared" si="64"/>
        <v>0</v>
      </c>
      <c r="BB96" s="116">
        <f t="shared" si="64"/>
        <v>0</v>
      </c>
      <c r="BC96" s="116">
        <f t="shared" si="64"/>
        <v>0</v>
      </c>
      <c r="BD96" s="116">
        <f t="shared" si="64"/>
        <v>0</v>
      </c>
      <c r="BE96" s="3"/>
      <c r="BF96" s="3"/>
    </row>
    <row r="97" spans="1:58" ht="7.05" customHeight="1" x14ac:dyDescent="0.25">
      <c r="A97" s="1"/>
      <c r="B97" s="1"/>
      <c r="C97" s="1"/>
      <c r="D97" s="1"/>
      <c r="E97" s="1"/>
      <c r="F97" s="58">
        <v>1</v>
      </c>
      <c r="G97" s="5"/>
      <c r="H97" s="1"/>
      <c r="I97" s="1"/>
      <c r="J97" s="1"/>
      <c r="K97" s="1"/>
      <c r="L97" s="1"/>
      <c r="M97" s="5"/>
      <c r="N97" s="1"/>
      <c r="O97" s="1"/>
      <c r="P97" s="1"/>
      <c r="Q97" s="1"/>
      <c r="R97" s="1"/>
      <c r="S97" s="5"/>
      <c r="T97" s="1"/>
      <c r="U97" s="25"/>
      <c r="V97" s="1"/>
      <c r="W97" s="12"/>
      <c r="X97" s="10"/>
      <c r="Y97" s="54"/>
      <c r="Z97" s="118"/>
      <c r="AA97" s="119"/>
      <c r="AB97" s="119"/>
      <c r="AC97" s="119"/>
      <c r="AD97" s="119"/>
      <c r="AE97" s="119"/>
      <c r="AF97" s="119"/>
      <c r="AG97" s="119"/>
      <c r="AH97" s="119"/>
      <c r="AI97" s="119"/>
      <c r="AJ97" s="119"/>
      <c r="AK97" s="119"/>
      <c r="AL97" s="119"/>
      <c r="AM97" s="119"/>
      <c r="AN97" s="119"/>
      <c r="AO97" s="119"/>
      <c r="AP97" s="119"/>
      <c r="AQ97" s="119"/>
      <c r="AR97" s="119"/>
      <c r="AS97" s="119"/>
      <c r="AT97" s="119"/>
      <c r="AU97" s="119"/>
      <c r="AV97" s="119"/>
      <c r="AW97" s="119"/>
      <c r="AX97" s="119"/>
      <c r="AY97" s="119"/>
      <c r="AZ97" s="119"/>
      <c r="BA97" s="119"/>
      <c r="BB97" s="119"/>
      <c r="BC97" s="119"/>
      <c r="BD97" s="120"/>
      <c r="BE97" s="1"/>
      <c r="BF97" s="1"/>
    </row>
    <row r="98" spans="1:58" ht="7.05" customHeight="1" x14ac:dyDescent="0.25">
      <c r="A98" s="1"/>
      <c r="B98" s="1"/>
      <c r="C98" s="1"/>
      <c r="D98" s="1"/>
      <c r="E98" s="1"/>
      <c r="F98" s="58"/>
      <c r="G98" s="5"/>
      <c r="H98" s="14"/>
      <c r="I98" s="14"/>
      <c r="J98" s="14"/>
      <c r="K98" s="14"/>
      <c r="L98" s="14"/>
      <c r="M98" s="15"/>
      <c r="N98" s="14"/>
      <c r="O98" s="14"/>
      <c r="P98" s="14"/>
      <c r="Q98" s="14"/>
      <c r="R98" s="14"/>
      <c r="S98" s="15"/>
      <c r="T98" s="14"/>
      <c r="U98" s="25"/>
      <c r="V98" s="1"/>
      <c r="W98" s="12"/>
      <c r="X98" s="10"/>
      <c r="Y98" s="54"/>
      <c r="Z98" s="118"/>
      <c r="AA98" s="119"/>
      <c r="AB98" s="119"/>
      <c r="AC98" s="119"/>
      <c r="AD98" s="119"/>
      <c r="AE98" s="119"/>
      <c r="AF98" s="119"/>
      <c r="AG98" s="119"/>
      <c r="AH98" s="119"/>
      <c r="AI98" s="119"/>
      <c r="AJ98" s="119"/>
      <c r="AK98" s="119"/>
      <c r="AL98" s="119"/>
      <c r="AM98" s="119"/>
      <c r="AN98" s="119"/>
      <c r="AO98" s="119"/>
      <c r="AP98" s="119"/>
      <c r="AQ98" s="119"/>
      <c r="AR98" s="119"/>
      <c r="AS98" s="119"/>
      <c r="AT98" s="119"/>
      <c r="AU98" s="119"/>
      <c r="AV98" s="119"/>
      <c r="AW98" s="119"/>
      <c r="AX98" s="119"/>
      <c r="AY98" s="119"/>
      <c r="AZ98" s="119"/>
      <c r="BA98" s="119"/>
      <c r="BB98" s="119"/>
      <c r="BC98" s="119"/>
      <c r="BD98" s="120"/>
      <c r="BE98" s="1"/>
      <c r="BF98" s="1"/>
    </row>
    <row r="99" spans="1:58" ht="12.6" thickBot="1" x14ac:dyDescent="0.3">
      <c r="A99" s="1"/>
      <c r="B99" s="1"/>
      <c r="C99" s="1"/>
      <c r="D99" s="1"/>
      <c r="E99" s="1"/>
      <c r="F99" s="58"/>
      <c r="G99" s="5"/>
      <c r="H99" s="1"/>
      <c r="I99" s="1" t="str">
        <f>$I$23</f>
        <v>Кол-во выданных займов в 1-й месяц</v>
      </c>
      <c r="J99" s="1"/>
      <c r="K99" s="1"/>
      <c r="L99" s="1"/>
      <c r="M99" s="5" t="s">
        <v>7</v>
      </c>
      <c r="N99" s="166" t="s">
        <v>90</v>
      </c>
      <c r="O99" s="1"/>
      <c r="P99" s="1"/>
      <c r="Q99" s="1" t="s">
        <v>9</v>
      </c>
      <c r="R99" s="1"/>
      <c r="S99" s="5" t="s">
        <v>7</v>
      </c>
      <c r="T99" s="19"/>
      <c r="U99" s="25"/>
      <c r="V99" s="1"/>
      <c r="W99" s="12"/>
      <c r="X99" s="10"/>
      <c r="Y99" s="54"/>
      <c r="Z99" s="118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/>
      <c r="AM99" s="119"/>
      <c r="AN99" s="119"/>
      <c r="AO99" s="119"/>
      <c r="AP99" s="119"/>
      <c r="AQ99" s="119"/>
      <c r="AR99" s="119"/>
      <c r="AS99" s="119"/>
      <c r="AT99" s="119"/>
      <c r="AU99" s="119"/>
      <c r="AV99" s="119"/>
      <c r="AW99" s="119"/>
      <c r="AX99" s="119"/>
      <c r="AY99" s="119"/>
      <c r="AZ99" s="119"/>
      <c r="BA99" s="119"/>
      <c r="BB99" s="119"/>
      <c r="BC99" s="119"/>
      <c r="BD99" s="120"/>
      <c r="BE99" s="1"/>
      <c r="BF99" s="1"/>
    </row>
    <row r="100" spans="1:58" ht="4.05" customHeight="1" thickTop="1" x14ac:dyDescent="0.25">
      <c r="A100" s="1"/>
      <c r="B100" s="1"/>
      <c r="C100" s="1"/>
      <c r="D100" s="1"/>
      <c r="E100" s="1"/>
      <c r="F100" s="58"/>
      <c r="G100" s="5"/>
      <c r="H100" s="1"/>
      <c r="I100" s="1"/>
      <c r="J100" s="1"/>
      <c r="K100" s="1"/>
      <c r="L100" s="1"/>
      <c r="M100" s="5"/>
      <c r="N100" s="50"/>
      <c r="O100" s="1"/>
      <c r="P100" s="1"/>
      <c r="Q100" s="1"/>
      <c r="R100" s="1"/>
      <c r="S100" s="5"/>
      <c r="T100" s="1"/>
      <c r="U100" s="25"/>
      <c r="V100" s="1"/>
      <c r="W100" s="12"/>
      <c r="X100" s="10"/>
      <c r="Y100" s="54"/>
      <c r="Z100" s="118"/>
      <c r="AA100" s="119"/>
      <c r="AB100" s="119"/>
      <c r="AC100" s="119"/>
      <c r="AD100" s="119"/>
      <c r="AE100" s="119"/>
      <c r="AF100" s="119"/>
      <c r="AG100" s="119"/>
      <c r="AH100" s="119"/>
      <c r="AI100" s="119"/>
      <c r="AJ100" s="119"/>
      <c r="AK100" s="119"/>
      <c r="AL100" s="119"/>
      <c r="AM100" s="119"/>
      <c r="AN100" s="119"/>
      <c r="AO100" s="119"/>
      <c r="AP100" s="119"/>
      <c r="AQ100" s="119"/>
      <c r="AR100" s="119"/>
      <c r="AS100" s="119"/>
      <c r="AT100" s="119"/>
      <c r="AU100" s="119"/>
      <c r="AV100" s="119"/>
      <c r="AW100" s="119"/>
      <c r="AX100" s="119"/>
      <c r="AY100" s="119"/>
      <c r="AZ100" s="119"/>
      <c r="BA100" s="119"/>
      <c r="BB100" s="119"/>
      <c r="BC100" s="119"/>
      <c r="BD100" s="120"/>
      <c r="BE100" s="1"/>
      <c r="BF100" s="1"/>
    </row>
    <row r="101" spans="1:58" s="24" customFormat="1" x14ac:dyDescent="0.25">
      <c r="A101" s="20"/>
      <c r="B101" s="20"/>
      <c r="C101" s="20"/>
      <c r="D101" s="20"/>
      <c r="E101" s="20"/>
      <c r="F101" s="63"/>
      <c r="G101" s="21"/>
      <c r="H101" s="20"/>
      <c r="I101" s="20" t="str">
        <f>$I$25</f>
        <v>скорость прироста мес/мес</v>
      </c>
      <c r="J101" s="20"/>
      <c r="K101" s="20"/>
      <c r="L101" s="20"/>
      <c r="M101" s="21"/>
      <c r="N101" s="20"/>
      <c r="O101" s="20"/>
      <c r="P101" s="20"/>
      <c r="Q101" s="20" t="s">
        <v>15</v>
      </c>
      <c r="R101" s="20"/>
      <c r="S101" s="21" t="s">
        <v>7</v>
      </c>
      <c r="T101" s="29"/>
      <c r="U101" s="27" t="s">
        <v>10</v>
      </c>
      <c r="V101" s="20"/>
      <c r="W101" s="22"/>
      <c r="X101" s="23"/>
      <c r="Y101" s="55"/>
      <c r="Z101" s="123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5"/>
      <c r="BE101" s="20"/>
      <c r="BF101" s="20"/>
    </row>
    <row r="102" spans="1:58" ht="4.05" customHeight="1" x14ac:dyDescent="0.25">
      <c r="A102" s="1"/>
      <c r="B102" s="1"/>
      <c r="C102" s="1"/>
      <c r="D102" s="1"/>
      <c r="E102" s="1"/>
      <c r="F102" s="58"/>
      <c r="G102" s="5"/>
      <c r="H102" s="1"/>
      <c r="I102" s="1"/>
      <c r="J102" s="1"/>
      <c r="K102" s="1"/>
      <c r="L102" s="1"/>
      <c r="M102" s="5"/>
      <c r="N102" s="1"/>
      <c r="O102" s="1"/>
      <c r="P102" s="1"/>
      <c r="Q102" s="1"/>
      <c r="R102" s="1"/>
      <c r="S102" s="5"/>
      <c r="T102" s="1"/>
      <c r="U102" s="25"/>
      <c r="V102" s="1"/>
      <c r="W102" s="12"/>
      <c r="X102" s="10"/>
      <c r="Y102" s="54"/>
      <c r="Z102" s="118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/>
      <c r="AM102" s="119"/>
      <c r="AN102" s="119"/>
      <c r="AO102" s="119"/>
      <c r="AP102" s="119"/>
      <c r="AQ102" s="119"/>
      <c r="AR102" s="119"/>
      <c r="AS102" s="119"/>
      <c r="AT102" s="119"/>
      <c r="AU102" s="119"/>
      <c r="AV102" s="119"/>
      <c r="AW102" s="119"/>
      <c r="AX102" s="119"/>
      <c r="AY102" s="119"/>
      <c r="AZ102" s="119"/>
      <c r="BA102" s="119"/>
      <c r="BB102" s="119"/>
      <c r="BC102" s="119"/>
      <c r="BD102" s="120"/>
      <c r="BE102" s="1"/>
      <c r="BF102" s="1"/>
    </row>
    <row r="103" spans="1:58" s="24" customFormat="1" x14ac:dyDescent="0.25">
      <c r="A103" s="20"/>
      <c r="B103" s="20"/>
      <c r="C103" s="20"/>
      <c r="D103" s="20"/>
      <c r="E103" s="20"/>
      <c r="F103" s="63"/>
      <c r="G103" s="21"/>
      <c r="H103" s="20"/>
      <c r="I103" s="20" t="str">
        <f>$I$27</f>
        <v>коэффициент (q) прироста</v>
      </c>
      <c r="J103" s="20"/>
      <c r="K103" s="20"/>
      <c r="L103" s="20"/>
      <c r="M103" s="21"/>
      <c r="N103" s="20"/>
      <c r="O103" s="20"/>
      <c r="P103" s="20"/>
      <c r="Q103" s="20" t="str">
        <f>IF(T101=справочники!$E$8,"a+qx",IF(T101=справочники!$E$9,"aq^x",IF(T101=справочники!$E$10,"a^(qx)","??")))</f>
        <v>??</v>
      </c>
      <c r="R103" s="20"/>
      <c r="S103" s="21" t="s">
        <v>7</v>
      </c>
      <c r="T103" s="36"/>
      <c r="U103" s="27"/>
      <c r="V103" s="20"/>
      <c r="W103" s="22"/>
      <c r="X103" s="23"/>
      <c r="Y103" s="55"/>
      <c r="Z103" s="123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5"/>
      <c r="BE103" s="20"/>
      <c r="BF103" s="20"/>
    </row>
    <row r="104" spans="1:58" ht="4.05" customHeight="1" x14ac:dyDescent="0.25">
      <c r="A104" s="1"/>
      <c r="B104" s="1"/>
      <c r="C104" s="1"/>
      <c r="D104" s="1"/>
      <c r="E104" s="1"/>
      <c r="F104" s="58"/>
      <c r="G104" s="5"/>
      <c r="H104" s="1"/>
      <c r="I104" s="1"/>
      <c r="J104" s="1"/>
      <c r="K104" s="1"/>
      <c r="L104" s="1"/>
      <c r="M104" s="5"/>
      <c r="N104" s="1"/>
      <c r="O104" s="1"/>
      <c r="P104" s="1"/>
      <c r="Q104" s="1"/>
      <c r="R104" s="1"/>
      <c r="S104" s="5"/>
      <c r="T104" s="1"/>
      <c r="U104" s="25"/>
      <c r="V104" s="1"/>
      <c r="W104" s="12"/>
      <c r="X104" s="10"/>
      <c r="Y104" s="54"/>
      <c r="Z104" s="118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  <c r="AN104" s="119"/>
      <c r="AO104" s="119"/>
      <c r="AP104" s="119"/>
      <c r="AQ104" s="119"/>
      <c r="AR104" s="119"/>
      <c r="AS104" s="119"/>
      <c r="AT104" s="119"/>
      <c r="AU104" s="119"/>
      <c r="AV104" s="119"/>
      <c r="AW104" s="119"/>
      <c r="AX104" s="119"/>
      <c r="AY104" s="119"/>
      <c r="AZ104" s="119"/>
      <c r="BA104" s="119"/>
      <c r="BB104" s="119"/>
      <c r="BC104" s="119"/>
      <c r="BD104" s="120"/>
      <c r="BE104" s="1"/>
      <c r="BF104" s="1"/>
    </row>
    <row r="105" spans="1:58" s="4" customFormat="1" x14ac:dyDescent="0.25">
      <c r="A105" s="3"/>
      <c r="B105" s="3"/>
      <c r="C105" s="3"/>
      <c r="D105" s="3"/>
      <c r="E105" s="3"/>
      <c r="F105" s="62">
        <v>2</v>
      </c>
      <c r="G105" s="5"/>
      <c r="H105" s="3"/>
      <c r="I105" s="3" t="str">
        <f>"Кол-во выданных займов по "&amp;N99</f>
        <v>Кол-во выданных займов по Тариф-3</v>
      </c>
      <c r="J105" s="3"/>
      <c r="K105" s="3"/>
      <c r="L105" s="3"/>
      <c r="M105" s="5"/>
      <c r="N105" s="3"/>
      <c r="O105" s="3"/>
      <c r="P105" s="3"/>
      <c r="Q105" s="3" t="s">
        <v>9</v>
      </c>
      <c r="R105" s="3"/>
      <c r="S105" s="5"/>
      <c r="T105" s="3"/>
      <c r="U105" s="25"/>
      <c r="V105" s="3"/>
      <c r="W105" s="12"/>
      <c r="X105" s="12"/>
      <c r="Y105" s="54"/>
      <c r="Z105" s="115"/>
      <c r="AA105" s="116">
        <f>IF(AA$6="",0,$T99)</f>
        <v>0</v>
      </c>
      <c r="AB105" s="116">
        <f>IF(AB$6="",0,IF($T101=справочники!$E$8,$T99+$T103*(AB$1-$AA$1),IF($T101=справочники!$E$9,$T99*POWER($T103,(AB$1-$AA$1)),IF($T101=справочники!$E$10,POWER($T99,$T103*(AB$1-$AA$1)),0))))</f>
        <v>0</v>
      </c>
      <c r="AC105" s="116">
        <f>IF(AC$6="",0,IF($T101=справочники!$E$8,$T99+$T103*(AC$1-$AA$1),IF($T101=справочники!$E$9,$T99*POWER($T103,(AC$1-$AA$1)),IF($T101=справочники!$E$10,POWER($T99,$T103*(AC$1-$AA$1)),0))))</f>
        <v>0</v>
      </c>
      <c r="AD105" s="116">
        <f>IF(AD$6="",0,IF($T101=справочники!$E$8,$T99+$T103*(AD$1-$AA$1),IF($T101=справочники!$E$9,$T99*POWER($T103,(AD$1-$AA$1)),IF($T101=справочники!$E$10,POWER($T99,$T103*(AD$1-$AA$1)),0))))</f>
        <v>0</v>
      </c>
      <c r="AE105" s="116">
        <f>IF(AE$6="",0,IF($T101=справочники!$E$8,$T99+$T103*(AE$1-$AA$1),IF($T101=справочники!$E$9,$T99*POWER($T103,(AE$1-$AA$1)),IF($T101=справочники!$E$10,POWER($T99,$T103*(AE$1-$AA$1)),0))))</f>
        <v>0</v>
      </c>
      <c r="AF105" s="116">
        <f>IF(AF$6="",0,IF($T101=справочники!$E$8,$T99+$T103*(AF$1-$AA$1),IF($T101=справочники!$E$9,$T99*POWER($T103,(AF$1-$AA$1)),IF($T101=справочники!$E$10,POWER($T99,$T103*(AF$1-$AA$1)),0))))</f>
        <v>0</v>
      </c>
      <c r="AG105" s="116">
        <f>IF(AG$6="",0,IF($T101=справочники!$E$8,$T99+$T103*(AG$1-$AA$1),IF($T101=справочники!$E$9,$T99*POWER($T103,(AG$1-$AA$1)),IF($T101=справочники!$E$10,POWER($T99,$T103*(AG$1-$AA$1)),0))))</f>
        <v>0</v>
      </c>
      <c r="AH105" s="116">
        <f>IF(AH$6="",0,IF($T101=справочники!$E$8,$T99+$T103*(AH$1-$AA$1),IF($T101=справочники!$E$9,$T99*POWER($T103,(AH$1-$AA$1)),IF($T101=справочники!$E$10,POWER($T99,$T103*(AH$1-$AA$1)),0))))</f>
        <v>0</v>
      </c>
      <c r="AI105" s="116">
        <f>IF(AI$6="",0,IF($T101=справочники!$E$8,$T99+$T103*(AI$1-$AA$1),IF($T101=справочники!$E$9,$T99*POWER($T103,(AI$1-$AA$1)),IF($T101=справочники!$E$10,POWER($T99,$T103*(AI$1-$AA$1)),0))))</f>
        <v>0</v>
      </c>
      <c r="AJ105" s="116">
        <f>IF(AJ$6="",0,IF($T101=справочники!$E$8,$T99+$T103*(AJ$1-$AA$1),IF($T101=справочники!$E$9,$T99*POWER($T103,(AJ$1-$AA$1)),IF($T101=справочники!$E$10,POWER($T99,$T103*(AJ$1-$AA$1)),0))))</f>
        <v>0</v>
      </c>
      <c r="AK105" s="116">
        <f>IF(AK$6="",0,IF($T101=справочники!$E$8,$T99+$T103*(AK$1-$AA$1),IF($T101=справочники!$E$9,$T99*POWER($T103,(AK$1-$AA$1)),IF($T101=справочники!$E$10,POWER($T99,$T103*(AK$1-$AA$1)),0))))</f>
        <v>0</v>
      </c>
      <c r="AL105" s="116">
        <f>IF(AL$6="",0,IF($T101=справочники!$E$8,$T99+$T103*(AL$1-$AA$1),IF($T101=справочники!$E$9,$T99*POWER($T103,(AL$1-$AA$1)),IF($T101=справочники!$E$10,POWER($T99,$T103*(AL$1-$AA$1)),0))))</f>
        <v>0</v>
      </c>
      <c r="AM105" s="116">
        <f>IF(AM$6="",0,IF($T101=справочники!$E$8,$T99+$T103*(AM$1-$AA$1),IF($T101=справочники!$E$9,$T99*POWER($T103,(AM$1-$AA$1)),IF($T101=справочники!$E$10,POWER($T99,$T103*(AM$1-$AA$1)),0))))</f>
        <v>0</v>
      </c>
      <c r="AN105" s="116">
        <f>IF(AN$6="",0,IF($T101=справочники!$E$8,$T99+$T103*(AN$1-$AA$1),IF($T101=справочники!$E$9,$T99*POWER($T103,(AN$1-$AA$1)),IF($T101=справочники!$E$10,POWER($T99,$T103*(AN$1-$AA$1)),0))))</f>
        <v>0</v>
      </c>
      <c r="AO105" s="116">
        <f>IF(AO$6="",0,IF($T101=справочники!$E$8,$T99+$T103*(AO$1-$AA$1),IF($T101=справочники!$E$9,$T99*POWER($T103,(AO$1-$AA$1)),IF($T101=справочники!$E$10,POWER($T99,$T103*(AO$1-$AA$1)),0))))</f>
        <v>0</v>
      </c>
      <c r="AP105" s="116">
        <f>IF(AP$6="",0,IF($T101=справочники!$E$8,$T99+$T103*(AP$1-$AA$1),IF($T101=справочники!$E$9,$T99*POWER($T103,(AP$1-$AA$1)),IF($T101=справочники!$E$10,POWER($T99,$T103*(AP$1-$AA$1)),0))))</f>
        <v>0</v>
      </c>
      <c r="AQ105" s="116">
        <f>IF(AQ$6="",0,IF($T101=справочники!$E$8,$T99+$T103*(AQ$1-$AA$1),IF($T101=справочники!$E$9,$T99*POWER($T103,(AQ$1-$AA$1)),IF($T101=справочники!$E$10,POWER($T99,$T103*(AQ$1-$AA$1)),0))))</f>
        <v>0</v>
      </c>
      <c r="AR105" s="116">
        <f>IF(AR$6="",0,IF($T101=справочники!$E$8,$T99+$T103*(AR$1-$AA$1),IF($T101=справочники!$E$9,$T99*POWER($T103,(AR$1-$AA$1)),IF($T101=справочники!$E$10,POWER($T99,$T103*(AR$1-$AA$1)),0))))</f>
        <v>0</v>
      </c>
      <c r="AS105" s="116">
        <f>IF(AS$6="",0,IF($T101=справочники!$E$8,$T99+$T103*(AS$1-$AA$1),IF($T101=справочники!$E$9,$T99*POWER($T103,(AS$1-$AA$1)),IF($T101=справочники!$E$10,POWER($T99,$T103*(AS$1-$AA$1)),0))))</f>
        <v>0</v>
      </c>
      <c r="AT105" s="116">
        <f>IF(AT$6="",0,IF($T101=справочники!$E$8,$T99+$T103*(AT$1-$AA$1),IF($T101=справочники!$E$9,$T99*POWER($T103,(AT$1-$AA$1)),IF($T101=справочники!$E$10,POWER($T99,$T103*(AT$1-$AA$1)),0))))</f>
        <v>0</v>
      </c>
      <c r="AU105" s="116">
        <f>IF(AU$6="",0,IF($T101=справочники!$E$8,$T99+$T103*(AU$1-$AA$1),IF($T101=справочники!$E$9,$T99*POWER($T103,(AU$1-$AA$1)),IF($T101=справочники!$E$10,POWER($T99,$T103*(AU$1-$AA$1)),0))))</f>
        <v>0</v>
      </c>
      <c r="AV105" s="116">
        <f>IF(AV$6="",0,IF($T101=справочники!$E$8,$T99+$T103*(AV$1-$AA$1),IF($T101=справочники!$E$9,$T99*POWER($T103,(AV$1-$AA$1)),IF($T101=справочники!$E$10,POWER($T99,$T103*(AV$1-$AA$1)),0))))</f>
        <v>0</v>
      </c>
      <c r="AW105" s="116">
        <f>IF(AW$6="",0,IF($T101=справочники!$E$8,$T99+$T103*(AW$1-$AA$1),IF($T101=справочники!$E$9,$T99*POWER($T103,(AW$1-$AA$1)),IF($T101=справочники!$E$10,POWER($T99,$T103*(AW$1-$AA$1)),0))))</f>
        <v>0</v>
      </c>
      <c r="AX105" s="116">
        <f>IF(AX$6="",0,IF($T101=справочники!$E$8,$T99+$T103*(AX$1-$AA$1),IF($T101=справочники!$E$9,$T99*POWER($T103,(AX$1-$AA$1)),IF($T101=справочники!$E$10,POWER($T99,$T103*(AX$1-$AA$1)),0))))</f>
        <v>0</v>
      </c>
      <c r="AY105" s="116">
        <f>IF(AY$6="",0,IF($T101=справочники!$E$8,$T99+$T103*(AY$1-$AA$1),IF($T101=справочники!$E$9,$T99*POWER($T103,(AY$1-$AA$1)),IF($T101=справочники!$E$10,POWER($T99,$T103*(AY$1-$AA$1)),0))))</f>
        <v>0</v>
      </c>
      <c r="AZ105" s="116">
        <f>IF(AZ$6="",0,IF($T101=справочники!$E$8,$T99+$T103*(AZ$1-$AA$1),IF($T101=справочники!$E$9,$T99*POWER($T103,(AZ$1-$AA$1)),IF($T101=справочники!$E$10,POWER($T99,$T103*(AZ$1-$AA$1)),0))))</f>
        <v>0</v>
      </c>
      <c r="BA105" s="116">
        <f>IF(BA$6="",0,IF($T101=справочники!$E$8,$T99+$T103*(BA$1-$AA$1),IF($T101=справочники!$E$9,$T99*POWER($T103,(BA$1-$AA$1)),IF($T101=справочники!$E$10,POWER($T99,$T103*(BA$1-$AA$1)),0))))</f>
        <v>0</v>
      </c>
      <c r="BB105" s="116">
        <f>IF(BB$6="",0,IF($T101=справочники!$E$8,$T99+$T103*(BB$1-$AA$1),IF($T101=справочники!$E$9,$T99*POWER($T103,(BB$1-$AA$1)),IF($T101=справочники!$E$10,POWER($T99,$T103*(BB$1-$AA$1)),0))))</f>
        <v>0</v>
      </c>
      <c r="BC105" s="116">
        <f>IF(BC$6="",0,IF($T101=справочники!$E$8,$T99+$T103*(BC$1-$AA$1),IF($T101=справочники!$E$9,$T99*POWER($T103,(BC$1-$AA$1)),IF($T101=справочники!$E$10,POWER($T99,$T103*(BC$1-$AA$1)),0))))</f>
        <v>0</v>
      </c>
      <c r="BD105" s="117">
        <f>IF(BD$6="",0,IF($T101=справочники!$E$8,$T99+$T103*(BD$1-$AA$1),IF($T101=справочники!$E$9,$T99*POWER($T103,(BD$1-$AA$1)),IF($T101=справочники!$E$10,POWER($T99,$T103*(BD$1-$AA$1)),0))))</f>
        <v>0</v>
      </c>
      <c r="BE105" s="3"/>
      <c r="BF105" s="3"/>
    </row>
    <row r="106" spans="1:58" ht="4.05" customHeight="1" x14ac:dyDescent="0.25">
      <c r="A106" s="1"/>
      <c r="B106" s="1"/>
      <c r="C106" s="1"/>
      <c r="D106" s="1"/>
      <c r="E106" s="1"/>
      <c r="F106" s="58"/>
      <c r="G106" s="5"/>
      <c r="H106" s="1"/>
      <c r="I106" s="1"/>
      <c r="J106" s="1"/>
      <c r="K106" s="1"/>
      <c r="L106" s="1"/>
      <c r="M106" s="5"/>
      <c r="N106" s="1"/>
      <c r="O106" s="1"/>
      <c r="P106" s="1"/>
      <c r="Q106" s="1"/>
      <c r="R106" s="1"/>
      <c r="S106" s="5"/>
      <c r="T106" s="1"/>
      <c r="U106" s="25"/>
      <c r="V106" s="1"/>
      <c r="W106" s="12"/>
      <c r="X106" s="10"/>
      <c r="Y106" s="54"/>
      <c r="Z106" s="118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20"/>
      <c r="BE106" s="1"/>
      <c r="BF106" s="1"/>
    </row>
    <row r="107" spans="1:58" x14ac:dyDescent="0.25">
      <c r="A107" s="1"/>
      <c r="B107" s="1"/>
      <c r="C107" s="1"/>
      <c r="D107" s="1"/>
      <c r="E107" s="1"/>
      <c r="F107" s="58"/>
      <c r="G107" s="5"/>
      <c r="H107" s="1"/>
      <c r="I107" s="1" t="str">
        <f>$I$31</f>
        <v>Средний размер займа в 1-й месяц</v>
      </c>
      <c r="J107" s="1"/>
      <c r="K107" s="1"/>
      <c r="L107" s="1"/>
      <c r="M107" s="5"/>
      <c r="N107" s="1" t="str">
        <f>$N$31</f>
        <v>Средний размер займа</v>
      </c>
      <c r="O107" s="1"/>
      <c r="P107" s="1"/>
      <c r="Q107" s="1" t="s">
        <v>67</v>
      </c>
      <c r="R107" s="1"/>
      <c r="S107" s="5" t="s">
        <v>7</v>
      </c>
      <c r="T107" s="154"/>
      <c r="U107" s="25"/>
      <c r="V107" s="1"/>
      <c r="W107" s="12"/>
      <c r="X107" s="10"/>
      <c r="Y107" s="54"/>
      <c r="Z107" s="118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  <c r="BB107" s="119"/>
      <c r="BC107" s="119"/>
      <c r="BD107" s="120"/>
      <c r="BE107" s="1"/>
      <c r="BF107" s="1"/>
    </row>
    <row r="108" spans="1:58" ht="4.05" customHeight="1" x14ac:dyDescent="0.25">
      <c r="A108" s="1"/>
      <c r="B108" s="1"/>
      <c r="C108" s="1"/>
      <c r="D108" s="1"/>
      <c r="E108" s="1"/>
      <c r="F108" s="58"/>
      <c r="G108" s="5"/>
      <c r="H108" s="1"/>
      <c r="I108" s="1"/>
      <c r="J108" s="1"/>
      <c r="K108" s="1"/>
      <c r="L108" s="1"/>
      <c r="M108" s="5"/>
      <c r="N108" s="1"/>
      <c r="O108" s="1"/>
      <c r="P108" s="1"/>
      <c r="Q108" s="1"/>
      <c r="R108" s="1"/>
      <c r="S108" s="5"/>
      <c r="T108" s="1"/>
      <c r="U108" s="25"/>
      <c r="V108" s="1"/>
      <c r="W108" s="12"/>
      <c r="X108" s="10"/>
      <c r="Y108" s="54"/>
      <c r="Z108" s="118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20"/>
      <c r="BE108" s="1"/>
      <c r="BF108" s="1"/>
    </row>
    <row r="109" spans="1:58" s="24" customFormat="1" x14ac:dyDescent="0.25">
      <c r="A109" s="20"/>
      <c r="B109" s="20"/>
      <c r="C109" s="20"/>
      <c r="D109" s="20"/>
      <c r="E109" s="20"/>
      <c r="F109" s="63"/>
      <c r="G109" s="21"/>
      <c r="H109" s="20"/>
      <c r="I109" s="20" t="str">
        <f>$I$33</f>
        <v>средний процент увеличения размера займа</v>
      </c>
      <c r="J109" s="20"/>
      <c r="K109" s="20"/>
      <c r="L109" s="20"/>
      <c r="M109" s="21"/>
      <c r="N109" s="20"/>
      <c r="O109" s="20"/>
      <c r="P109" s="20"/>
      <c r="Q109" s="34" t="s">
        <v>17</v>
      </c>
      <c r="R109" s="20"/>
      <c r="S109" s="21" t="s">
        <v>7</v>
      </c>
      <c r="T109" s="35"/>
      <c r="U109" s="27"/>
      <c r="V109" s="20"/>
      <c r="W109" s="22"/>
      <c r="X109" s="23"/>
      <c r="Y109" s="55"/>
      <c r="Z109" s="123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5"/>
      <c r="BE109" s="20"/>
      <c r="BF109" s="20"/>
    </row>
    <row r="110" spans="1:58" ht="4.05" customHeight="1" x14ac:dyDescent="0.25">
      <c r="A110" s="1"/>
      <c r="B110" s="1"/>
      <c r="C110" s="1"/>
      <c r="D110" s="1"/>
      <c r="E110" s="1"/>
      <c r="F110" s="58"/>
      <c r="G110" s="5"/>
      <c r="H110" s="1"/>
      <c r="I110" s="1"/>
      <c r="J110" s="1"/>
      <c r="K110" s="1"/>
      <c r="L110" s="1"/>
      <c r="M110" s="5"/>
      <c r="N110" s="1"/>
      <c r="O110" s="1"/>
      <c r="P110" s="1"/>
      <c r="Q110" s="1"/>
      <c r="R110" s="1"/>
      <c r="S110" s="5"/>
      <c r="T110" s="1"/>
      <c r="U110" s="25"/>
      <c r="V110" s="1"/>
      <c r="W110" s="12"/>
      <c r="X110" s="10"/>
      <c r="Y110" s="54"/>
      <c r="Z110" s="118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  <c r="BB110" s="119"/>
      <c r="BC110" s="119"/>
      <c r="BD110" s="120"/>
      <c r="BE110" s="1"/>
      <c r="BF110" s="1"/>
    </row>
    <row r="111" spans="1:58" s="39" customFormat="1" x14ac:dyDescent="0.25">
      <c r="A111" s="38"/>
      <c r="B111" s="38"/>
      <c r="C111" s="38"/>
      <c r="D111" s="38"/>
      <c r="E111" s="38"/>
      <c r="F111" s="64">
        <v>2</v>
      </c>
      <c r="G111" s="21"/>
      <c r="H111" s="38"/>
      <c r="I111" s="38" t="str">
        <f>$I$35</f>
        <v>AOV</v>
      </c>
      <c r="J111" s="38"/>
      <c r="K111" s="38"/>
      <c r="L111" s="38"/>
      <c r="M111" s="21"/>
      <c r="N111" s="38" t="str">
        <f>N107</f>
        <v>Средний размер займа</v>
      </c>
      <c r="O111" s="38"/>
      <c r="P111" s="38"/>
      <c r="Q111" s="38" t="s">
        <v>67</v>
      </c>
      <c r="R111" s="38"/>
      <c r="S111" s="21"/>
      <c r="T111" s="38"/>
      <c r="U111" s="27"/>
      <c r="V111" s="38"/>
      <c r="W111" s="22"/>
      <c r="X111" s="22"/>
      <c r="Y111" s="55"/>
      <c r="Z111" s="137"/>
      <c r="AA111" s="152">
        <f>IF(AA$6="",0,$T107)</f>
        <v>0</v>
      </c>
      <c r="AB111" s="152">
        <f>IF(AB$6="",0,$T107*POWER(1+$T109,(AB$1-$AA$1)))</f>
        <v>0</v>
      </c>
      <c r="AC111" s="152">
        <f t="shared" ref="AC111:BD111" si="65">IF(AC$6="",0,$T107*POWER(1+$T109,(AC$1-$AA$1)))</f>
        <v>0</v>
      </c>
      <c r="AD111" s="152">
        <f t="shared" si="65"/>
        <v>0</v>
      </c>
      <c r="AE111" s="152">
        <f t="shared" si="65"/>
        <v>0</v>
      </c>
      <c r="AF111" s="152">
        <f t="shared" si="65"/>
        <v>0</v>
      </c>
      <c r="AG111" s="152">
        <f t="shared" si="65"/>
        <v>0</v>
      </c>
      <c r="AH111" s="152">
        <f t="shared" si="65"/>
        <v>0</v>
      </c>
      <c r="AI111" s="152">
        <f t="shared" si="65"/>
        <v>0</v>
      </c>
      <c r="AJ111" s="152">
        <f t="shared" si="65"/>
        <v>0</v>
      </c>
      <c r="AK111" s="152">
        <f t="shared" si="65"/>
        <v>0</v>
      </c>
      <c r="AL111" s="152">
        <f t="shared" si="65"/>
        <v>0</v>
      </c>
      <c r="AM111" s="152">
        <f t="shared" si="65"/>
        <v>0</v>
      </c>
      <c r="AN111" s="152">
        <f t="shared" si="65"/>
        <v>0</v>
      </c>
      <c r="AO111" s="152">
        <f t="shared" si="65"/>
        <v>0</v>
      </c>
      <c r="AP111" s="152">
        <f t="shared" si="65"/>
        <v>0</v>
      </c>
      <c r="AQ111" s="152">
        <f t="shared" si="65"/>
        <v>0</v>
      </c>
      <c r="AR111" s="152">
        <f t="shared" si="65"/>
        <v>0</v>
      </c>
      <c r="AS111" s="152">
        <f t="shared" si="65"/>
        <v>0</v>
      </c>
      <c r="AT111" s="152">
        <f t="shared" si="65"/>
        <v>0</v>
      </c>
      <c r="AU111" s="152">
        <f t="shared" si="65"/>
        <v>0</v>
      </c>
      <c r="AV111" s="152">
        <f t="shared" si="65"/>
        <v>0</v>
      </c>
      <c r="AW111" s="152">
        <f t="shared" si="65"/>
        <v>0</v>
      </c>
      <c r="AX111" s="152">
        <f t="shared" si="65"/>
        <v>0</v>
      </c>
      <c r="AY111" s="152">
        <f t="shared" si="65"/>
        <v>0</v>
      </c>
      <c r="AZ111" s="152">
        <f t="shared" si="65"/>
        <v>0</v>
      </c>
      <c r="BA111" s="152">
        <f t="shared" si="65"/>
        <v>0</v>
      </c>
      <c r="BB111" s="152">
        <f t="shared" si="65"/>
        <v>0</v>
      </c>
      <c r="BC111" s="152">
        <f t="shared" si="65"/>
        <v>0</v>
      </c>
      <c r="BD111" s="153">
        <f t="shared" si="65"/>
        <v>0</v>
      </c>
      <c r="BE111" s="22"/>
      <c r="BF111" s="38"/>
    </row>
    <row r="112" spans="1:58" ht="4.05" customHeight="1" x14ac:dyDescent="0.25">
      <c r="A112" s="1"/>
      <c r="B112" s="1"/>
      <c r="C112" s="1"/>
      <c r="D112" s="1"/>
      <c r="E112" s="1"/>
      <c r="F112" s="58">
        <v>1</v>
      </c>
      <c r="G112" s="5"/>
      <c r="H112" s="1"/>
      <c r="I112" s="1"/>
      <c r="J112" s="1"/>
      <c r="K112" s="1"/>
      <c r="L112" s="1"/>
      <c r="M112" s="5"/>
      <c r="N112" s="1"/>
      <c r="O112" s="1"/>
      <c r="P112" s="1"/>
      <c r="Q112" s="1"/>
      <c r="R112" s="1"/>
      <c r="S112" s="5"/>
      <c r="T112" s="1"/>
      <c r="U112" s="25"/>
      <c r="V112" s="1"/>
      <c r="W112" s="12"/>
      <c r="X112" s="10"/>
      <c r="Y112" s="54"/>
      <c r="Z112" s="118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  <c r="BB112" s="119"/>
      <c r="BC112" s="119"/>
      <c r="BD112" s="120"/>
      <c r="BE112" s="1"/>
      <c r="BF112" s="1"/>
    </row>
    <row r="113" spans="1:58" s="4" customFormat="1" x14ac:dyDescent="0.25">
      <c r="A113" s="3"/>
      <c r="B113" s="3"/>
      <c r="C113" s="3"/>
      <c r="D113" s="3"/>
      <c r="E113" s="3" t="s">
        <v>75</v>
      </c>
      <c r="F113" s="62">
        <v>2</v>
      </c>
      <c r="G113" s="5"/>
      <c r="H113" s="3"/>
      <c r="I113" s="3" t="str">
        <f>$I$37</f>
        <v>Размер выданных займов за период</v>
      </c>
      <c r="J113" s="3"/>
      <c r="K113" s="3"/>
      <c r="L113" s="3"/>
      <c r="M113" s="5"/>
      <c r="N113" s="3"/>
      <c r="O113" s="3"/>
      <c r="P113" s="3"/>
      <c r="Q113" s="3" t="s">
        <v>67</v>
      </c>
      <c r="R113" s="3"/>
      <c r="S113" s="5"/>
      <c r="T113" s="3"/>
      <c r="U113" s="25"/>
      <c r="V113" s="3"/>
      <c r="W113" s="12">
        <f>SUM($Y113:$BE113)</f>
        <v>0</v>
      </c>
      <c r="X113" s="12"/>
      <c r="Y113" s="54"/>
      <c r="Z113" s="115"/>
      <c r="AA113" s="116">
        <f>IF(AA$6="",0,AA105*AA111)</f>
        <v>0</v>
      </c>
      <c r="AB113" s="116">
        <f t="shared" ref="AB113:BD113" si="66">IF(AB$6="",0,AB105*AB111)</f>
        <v>0</v>
      </c>
      <c r="AC113" s="116">
        <f t="shared" si="66"/>
        <v>0</v>
      </c>
      <c r="AD113" s="116">
        <f t="shared" si="66"/>
        <v>0</v>
      </c>
      <c r="AE113" s="116">
        <f t="shared" si="66"/>
        <v>0</v>
      </c>
      <c r="AF113" s="116">
        <f t="shared" si="66"/>
        <v>0</v>
      </c>
      <c r="AG113" s="116">
        <f t="shared" si="66"/>
        <v>0</v>
      </c>
      <c r="AH113" s="116">
        <f t="shared" si="66"/>
        <v>0</v>
      </c>
      <c r="AI113" s="116">
        <f t="shared" si="66"/>
        <v>0</v>
      </c>
      <c r="AJ113" s="116">
        <f t="shared" si="66"/>
        <v>0</v>
      </c>
      <c r="AK113" s="116">
        <f t="shared" si="66"/>
        <v>0</v>
      </c>
      <c r="AL113" s="116">
        <f t="shared" si="66"/>
        <v>0</v>
      </c>
      <c r="AM113" s="116">
        <f t="shared" si="66"/>
        <v>0</v>
      </c>
      <c r="AN113" s="116">
        <f t="shared" si="66"/>
        <v>0</v>
      </c>
      <c r="AO113" s="116">
        <f t="shared" si="66"/>
        <v>0</v>
      </c>
      <c r="AP113" s="116">
        <f t="shared" si="66"/>
        <v>0</v>
      </c>
      <c r="AQ113" s="116">
        <f t="shared" si="66"/>
        <v>0</v>
      </c>
      <c r="AR113" s="116">
        <f t="shared" si="66"/>
        <v>0</v>
      </c>
      <c r="AS113" s="116">
        <f t="shared" si="66"/>
        <v>0</v>
      </c>
      <c r="AT113" s="116">
        <f t="shared" si="66"/>
        <v>0</v>
      </c>
      <c r="AU113" s="116">
        <f t="shared" si="66"/>
        <v>0</v>
      </c>
      <c r="AV113" s="116">
        <f t="shared" si="66"/>
        <v>0</v>
      </c>
      <c r="AW113" s="116">
        <f t="shared" si="66"/>
        <v>0</v>
      </c>
      <c r="AX113" s="116">
        <f t="shared" si="66"/>
        <v>0</v>
      </c>
      <c r="AY113" s="116">
        <f t="shared" si="66"/>
        <v>0</v>
      </c>
      <c r="AZ113" s="116">
        <f t="shared" si="66"/>
        <v>0</v>
      </c>
      <c r="BA113" s="116">
        <f t="shared" si="66"/>
        <v>0</v>
      </c>
      <c r="BB113" s="116">
        <f t="shared" si="66"/>
        <v>0</v>
      </c>
      <c r="BC113" s="116">
        <f t="shared" si="66"/>
        <v>0</v>
      </c>
      <c r="BD113" s="116">
        <f t="shared" si="66"/>
        <v>0</v>
      </c>
      <c r="BE113" s="3"/>
      <c r="BF113" s="3"/>
    </row>
    <row r="114" spans="1:58" ht="4.05" customHeight="1" x14ac:dyDescent="0.25">
      <c r="A114" s="1"/>
      <c r="B114" s="1"/>
      <c r="C114" s="1"/>
      <c r="D114" s="1"/>
      <c r="E114" s="1"/>
      <c r="F114" s="58"/>
      <c r="G114" s="5"/>
      <c r="H114" s="1"/>
      <c r="I114" s="1"/>
      <c r="J114" s="1"/>
      <c r="K114" s="1"/>
      <c r="L114" s="1"/>
      <c r="M114" s="5"/>
      <c r="N114" s="1"/>
      <c r="O114" s="1"/>
      <c r="P114" s="1"/>
      <c r="Q114" s="1"/>
      <c r="R114" s="1"/>
      <c r="S114" s="5"/>
      <c r="T114" s="1"/>
      <c r="U114" s="25"/>
      <c r="V114" s="1"/>
      <c r="W114" s="12"/>
      <c r="X114" s="10"/>
      <c r="Y114" s="54"/>
      <c r="Z114" s="118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  <c r="BA114" s="119"/>
      <c r="BB114" s="119"/>
      <c r="BC114" s="119"/>
      <c r="BD114" s="120"/>
      <c r="BE114" s="1"/>
      <c r="BF114" s="1"/>
    </row>
    <row r="115" spans="1:58" x14ac:dyDescent="0.25">
      <c r="A115" s="1"/>
      <c r="B115" s="1"/>
      <c r="C115" s="1"/>
      <c r="D115" s="1"/>
      <c r="E115" s="1"/>
      <c r="F115" s="58"/>
      <c r="G115" s="5"/>
      <c r="H115" s="3"/>
      <c r="I115" s="3" t="str">
        <f>$I$39</f>
        <v>Средний срок займа</v>
      </c>
      <c r="J115" s="3"/>
      <c r="K115" s="3"/>
      <c r="L115" s="3"/>
      <c r="M115" s="5"/>
      <c r="N115" s="3"/>
      <c r="O115" s="3"/>
      <c r="P115" s="3"/>
      <c r="Q115" s="3" t="s">
        <v>60</v>
      </c>
      <c r="R115" s="3"/>
      <c r="S115" s="5" t="s">
        <v>7</v>
      </c>
      <c r="T115" s="155"/>
      <c r="U115" s="25"/>
      <c r="V115" s="1"/>
      <c r="W115" s="12"/>
      <c r="X115" s="10"/>
      <c r="Y115" s="54"/>
      <c r="Z115" s="118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19"/>
      <c r="AZ115" s="119"/>
      <c r="BA115" s="119"/>
      <c r="BB115" s="119"/>
      <c r="BC115" s="119"/>
      <c r="BD115" s="120"/>
      <c r="BE115" s="1"/>
      <c r="BF115" s="1"/>
    </row>
    <row r="116" spans="1:58" ht="4.05" customHeight="1" x14ac:dyDescent="0.25">
      <c r="A116" s="1"/>
      <c r="B116" s="1"/>
      <c r="C116" s="1"/>
      <c r="D116" s="1"/>
      <c r="E116" s="1"/>
      <c r="F116" s="58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25"/>
      <c r="V116" s="1"/>
      <c r="W116" s="12"/>
      <c r="X116" s="10"/>
      <c r="Y116" s="54"/>
      <c r="Z116" s="118"/>
      <c r="AA116" s="119"/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9"/>
      <c r="AW116" s="119"/>
      <c r="AX116" s="119"/>
      <c r="AY116" s="119"/>
      <c r="AZ116" s="119"/>
      <c r="BA116" s="119"/>
      <c r="BB116" s="119"/>
      <c r="BC116" s="119"/>
      <c r="BD116" s="120"/>
      <c r="BE116" s="1"/>
      <c r="BF116" s="1"/>
    </row>
    <row r="117" spans="1:58" s="24" customFormat="1" x14ac:dyDescent="0.25">
      <c r="A117" s="20"/>
      <c r="B117" s="20"/>
      <c r="C117" s="20"/>
      <c r="D117" s="20"/>
      <c r="E117" s="20"/>
      <c r="F117" s="63"/>
      <c r="G117" s="21"/>
      <c r="H117" s="20"/>
      <c r="I117" s="20" t="str">
        <f>$I$41</f>
        <v>средний риск дефолта по платежам (тело&amp;%)</v>
      </c>
      <c r="J117" s="20"/>
      <c r="K117" s="20"/>
      <c r="L117" s="20"/>
      <c r="M117" s="21"/>
      <c r="N117" s="20"/>
      <c r="O117" s="20"/>
      <c r="P117" s="20"/>
      <c r="Q117" s="34" t="s">
        <v>17</v>
      </c>
      <c r="R117" s="20"/>
      <c r="S117" s="21" t="s">
        <v>7</v>
      </c>
      <c r="T117" s="156"/>
      <c r="U117" s="27"/>
      <c r="V117" s="20"/>
      <c r="W117" s="22"/>
      <c r="X117" s="23"/>
      <c r="Y117" s="55"/>
      <c r="Z117" s="123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5"/>
      <c r="BE117" s="20"/>
      <c r="BF117" s="20"/>
    </row>
    <row r="118" spans="1:58" ht="4.05" customHeight="1" x14ac:dyDescent="0.25">
      <c r="A118" s="1"/>
      <c r="B118" s="1"/>
      <c r="C118" s="1"/>
      <c r="D118" s="1"/>
      <c r="E118" s="1"/>
      <c r="F118" s="58"/>
      <c r="G118" s="5"/>
      <c r="H118" s="1"/>
      <c r="I118" s="1"/>
      <c r="J118" s="1"/>
      <c r="K118" s="1"/>
      <c r="L118" s="1"/>
      <c r="M118" s="5"/>
      <c r="N118" s="1"/>
      <c r="O118" s="1"/>
      <c r="P118" s="1"/>
      <c r="Q118" s="1"/>
      <c r="R118" s="1"/>
      <c r="S118" s="5"/>
      <c r="T118" s="1"/>
      <c r="U118" s="25"/>
      <c r="V118" s="1"/>
      <c r="W118" s="12"/>
      <c r="X118" s="10"/>
      <c r="Y118" s="54"/>
      <c r="Z118" s="118"/>
      <c r="AA118" s="119"/>
      <c r="AB118" s="119"/>
      <c r="AC118" s="119"/>
      <c r="AD118" s="119"/>
      <c r="AE118" s="119"/>
      <c r="AF118" s="119"/>
      <c r="AG118" s="119"/>
      <c r="AH118" s="119"/>
      <c r="AI118" s="119"/>
      <c r="AJ118" s="119"/>
      <c r="AK118" s="119"/>
      <c r="AL118" s="119"/>
      <c r="AM118" s="119"/>
      <c r="AN118" s="119"/>
      <c r="AO118" s="119"/>
      <c r="AP118" s="119"/>
      <c r="AQ118" s="119"/>
      <c r="AR118" s="119"/>
      <c r="AS118" s="119"/>
      <c r="AT118" s="119"/>
      <c r="AU118" s="119"/>
      <c r="AV118" s="119"/>
      <c r="AW118" s="119"/>
      <c r="AX118" s="119"/>
      <c r="AY118" s="119"/>
      <c r="AZ118" s="119"/>
      <c r="BA118" s="119"/>
      <c r="BB118" s="119"/>
      <c r="BC118" s="119"/>
      <c r="BD118" s="120"/>
      <c r="BE118" s="1"/>
      <c r="BF118" s="1"/>
    </row>
    <row r="119" spans="1:58" x14ac:dyDescent="0.25">
      <c r="A119" s="1"/>
      <c r="B119" s="1"/>
      <c r="C119" s="1"/>
      <c r="D119" s="1"/>
      <c r="E119" s="1"/>
      <c r="F119" s="58"/>
      <c r="G119" s="5"/>
      <c r="H119" s="3"/>
      <c r="I119" s="3" t="str">
        <f>$I$43</f>
        <v>Средний месяц дефолта</v>
      </c>
      <c r="J119" s="3"/>
      <c r="K119" s="3"/>
      <c r="L119" s="3"/>
      <c r="M119" s="5"/>
      <c r="N119" s="3"/>
      <c r="O119" s="3"/>
      <c r="P119" s="3"/>
      <c r="Q119" s="3" t="s">
        <v>60</v>
      </c>
      <c r="R119" s="3"/>
      <c r="S119" s="5" t="s">
        <v>7</v>
      </c>
      <c r="T119" s="158"/>
      <c r="U119" s="25"/>
      <c r="V119" s="1"/>
      <c r="W119" s="12"/>
      <c r="X119" s="10"/>
      <c r="Y119" s="54"/>
      <c r="Z119" s="118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  <c r="BB119" s="119"/>
      <c r="BC119" s="119"/>
      <c r="BD119" s="120"/>
      <c r="BE119" s="1"/>
      <c r="BF119" s="1"/>
    </row>
    <row r="120" spans="1:58" ht="4.05" customHeight="1" x14ac:dyDescent="0.25">
      <c r="A120" s="1"/>
      <c r="B120" s="1"/>
      <c r="C120" s="1"/>
      <c r="D120" s="1"/>
      <c r="E120" s="1"/>
      <c r="F120" s="5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25"/>
      <c r="V120" s="1"/>
      <c r="W120" s="12"/>
      <c r="X120" s="10"/>
      <c r="Y120" s="54"/>
      <c r="Z120" s="118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  <c r="AN120" s="119"/>
      <c r="AO120" s="119"/>
      <c r="AP120" s="119"/>
      <c r="AQ120" s="119"/>
      <c r="AR120" s="119"/>
      <c r="AS120" s="119"/>
      <c r="AT120" s="119"/>
      <c r="AU120" s="119"/>
      <c r="AV120" s="119"/>
      <c r="AW120" s="119"/>
      <c r="AX120" s="119"/>
      <c r="AY120" s="119"/>
      <c r="AZ120" s="119"/>
      <c r="BA120" s="119"/>
      <c r="BB120" s="119"/>
      <c r="BC120" s="119"/>
      <c r="BD120" s="120"/>
      <c r="BE120" s="1"/>
      <c r="BF120" s="1"/>
    </row>
    <row r="121" spans="1:58" s="4" customFormat="1" x14ac:dyDescent="0.25">
      <c r="A121" s="3"/>
      <c r="B121" s="3"/>
      <c r="C121" s="3"/>
      <c r="D121" s="3"/>
      <c r="E121" s="3" t="s">
        <v>76</v>
      </c>
      <c r="F121" s="62">
        <v>2</v>
      </c>
      <c r="G121" s="5"/>
      <c r="H121" s="3"/>
      <c r="I121" s="3" t="str">
        <f>$I$45</f>
        <v>Размер возвратов займов за период</v>
      </c>
      <c r="J121" s="3"/>
      <c r="K121" s="3"/>
      <c r="L121" s="3"/>
      <c r="M121" s="5"/>
      <c r="N121" s="3"/>
      <c r="O121" s="3"/>
      <c r="P121" s="3"/>
      <c r="Q121" s="3" t="s">
        <v>67</v>
      </c>
      <c r="R121" s="3"/>
      <c r="S121" s="5"/>
      <c r="T121" s="3"/>
      <c r="U121" s="25"/>
      <c r="V121" s="3"/>
      <c r="W121" s="12">
        <f>SUM($Y121:$BE121)</f>
        <v>0</v>
      </c>
      <c r="X121" s="12"/>
      <c r="Y121" s="54"/>
      <c r="Z121" s="115"/>
      <c r="AA121" s="116">
        <f>IF(AA$6="",0,IF(AA$1=1,SUMIFS(113:113,$1:$1,"&gt;="&amp;1,$1:$1,"&lt;="&amp;INT(-$T115))+(-$T115-INT(-$T115))*SUMIFS(113:113,$1:$1,INT(-$T115)+1),0)+(-$T115-INT(-$T115))*SUMIFS(113:113,$1:$1,AA$1+INT(-$T115)+1)+(INT(-$T115)+1+$T115)*SUMIFS(113:113,$1:$1,AA$1+INT(-$T115)))*(1-$T117)</f>
        <v>0</v>
      </c>
      <c r="AB121" s="116">
        <f t="shared" ref="AB121:BD121" si="67">IF(AB$6="",0,IF(AB$1=1,SUMIFS(113:113,$1:$1,"&gt;="&amp;1,$1:$1,"&lt;="&amp;INT(-$T115))+(-$T115-INT(-$T115))*SUMIFS(113:113,$1:$1,INT(-$T115)+1),0)+(-$T115-INT(-$T115))*SUMIFS(113:113,$1:$1,AB$1+INT(-$T115)+1)+(INT(-$T115)+1+$T115)*SUMIFS(113:113,$1:$1,AB$1+INT(-$T115)))*(1-$T117)</f>
        <v>0</v>
      </c>
      <c r="AC121" s="116">
        <f t="shared" si="67"/>
        <v>0</v>
      </c>
      <c r="AD121" s="116">
        <f t="shared" si="67"/>
        <v>0</v>
      </c>
      <c r="AE121" s="116">
        <f t="shared" si="67"/>
        <v>0</v>
      </c>
      <c r="AF121" s="116">
        <f t="shared" si="67"/>
        <v>0</v>
      </c>
      <c r="AG121" s="116">
        <f t="shared" si="67"/>
        <v>0</v>
      </c>
      <c r="AH121" s="116">
        <f t="shared" si="67"/>
        <v>0</v>
      </c>
      <c r="AI121" s="116">
        <f t="shared" si="67"/>
        <v>0</v>
      </c>
      <c r="AJ121" s="116">
        <f t="shared" si="67"/>
        <v>0</v>
      </c>
      <c r="AK121" s="116">
        <f t="shared" si="67"/>
        <v>0</v>
      </c>
      <c r="AL121" s="116">
        <f t="shared" si="67"/>
        <v>0</v>
      </c>
      <c r="AM121" s="116">
        <f t="shared" si="67"/>
        <v>0</v>
      </c>
      <c r="AN121" s="116">
        <f t="shared" si="67"/>
        <v>0</v>
      </c>
      <c r="AO121" s="116">
        <f t="shared" si="67"/>
        <v>0</v>
      </c>
      <c r="AP121" s="116">
        <f t="shared" si="67"/>
        <v>0</v>
      </c>
      <c r="AQ121" s="116">
        <f t="shared" si="67"/>
        <v>0</v>
      </c>
      <c r="AR121" s="116">
        <f t="shared" si="67"/>
        <v>0</v>
      </c>
      <c r="AS121" s="116">
        <f t="shared" si="67"/>
        <v>0</v>
      </c>
      <c r="AT121" s="116">
        <f t="shared" si="67"/>
        <v>0</v>
      </c>
      <c r="AU121" s="116">
        <f t="shared" si="67"/>
        <v>0</v>
      </c>
      <c r="AV121" s="116">
        <f t="shared" si="67"/>
        <v>0</v>
      </c>
      <c r="AW121" s="116">
        <f t="shared" si="67"/>
        <v>0</v>
      </c>
      <c r="AX121" s="116">
        <f t="shared" si="67"/>
        <v>0</v>
      </c>
      <c r="AY121" s="116">
        <f t="shared" si="67"/>
        <v>0</v>
      </c>
      <c r="AZ121" s="116">
        <f t="shared" si="67"/>
        <v>0</v>
      </c>
      <c r="BA121" s="116">
        <f t="shared" si="67"/>
        <v>0</v>
      </c>
      <c r="BB121" s="116">
        <f t="shared" si="67"/>
        <v>0</v>
      </c>
      <c r="BC121" s="116">
        <f t="shared" si="67"/>
        <v>0</v>
      </c>
      <c r="BD121" s="116">
        <f t="shared" si="67"/>
        <v>0</v>
      </c>
      <c r="BE121" s="3"/>
      <c r="BF121" s="3"/>
    </row>
    <row r="122" spans="1:58" ht="4.05" customHeight="1" x14ac:dyDescent="0.25">
      <c r="A122" s="1"/>
      <c r="B122" s="1"/>
      <c r="C122" s="1"/>
      <c r="D122" s="1"/>
      <c r="E122" s="1"/>
      <c r="F122" s="58"/>
      <c r="G122" s="5"/>
      <c r="H122" s="1"/>
      <c r="I122" s="1"/>
      <c r="J122" s="1"/>
      <c r="K122" s="1"/>
      <c r="L122" s="1"/>
      <c r="M122" s="5"/>
      <c r="N122" s="1"/>
      <c r="O122" s="1"/>
      <c r="P122" s="1"/>
      <c r="Q122" s="1"/>
      <c r="R122" s="1"/>
      <c r="S122" s="5"/>
      <c r="T122" s="1"/>
      <c r="U122" s="25"/>
      <c r="V122" s="1"/>
      <c r="W122" s="12"/>
      <c r="X122" s="10"/>
      <c r="Y122" s="54"/>
      <c r="Z122" s="118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/>
      <c r="AM122" s="119"/>
      <c r="AN122" s="119"/>
      <c r="AO122" s="119"/>
      <c r="AP122" s="119"/>
      <c r="AQ122" s="119"/>
      <c r="AR122" s="119"/>
      <c r="AS122" s="119"/>
      <c r="AT122" s="119"/>
      <c r="AU122" s="119"/>
      <c r="AV122" s="119"/>
      <c r="AW122" s="119"/>
      <c r="AX122" s="119"/>
      <c r="AY122" s="119"/>
      <c r="AZ122" s="119"/>
      <c r="BA122" s="119"/>
      <c r="BB122" s="119"/>
      <c r="BC122" s="119"/>
      <c r="BD122" s="120"/>
      <c r="BE122" s="1"/>
      <c r="BF122" s="1"/>
    </row>
    <row r="123" spans="1:58" s="4" customFormat="1" x14ac:dyDescent="0.25">
      <c r="A123" s="3"/>
      <c r="B123" s="3"/>
      <c r="C123" s="3"/>
      <c r="D123" s="3"/>
      <c r="E123" s="3" t="s">
        <v>74</v>
      </c>
      <c r="F123" s="62">
        <v>2</v>
      </c>
      <c r="G123" s="5"/>
      <c r="H123" s="3"/>
      <c r="I123" s="3" t="str">
        <f>$I$47</f>
        <v>Дефолты по телу займов / фондирование</v>
      </c>
      <c r="J123" s="3"/>
      <c r="K123" s="3"/>
      <c r="L123" s="3"/>
      <c r="M123" s="5"/>
      <c r="N123" s="3"/>
      <c r="O123" s="3"/>
      <c r="P123" s="3"/>
      <c r="Q123" s="3" t="s">
        <v>67</v>
      </c>
      <c r="R123" s="3"/>
      <c r="S123" s="5"/>
      <c r="T123" s="3"/>
      <c r="U123" s="25"/>
      <c r="V123" s="3"/>
      <c r="W123" s="12">
        <f>SUM($Y123:$BE123)</f>
        <v>0</v>
      </c>
      <c r="X123" s="12"/>
      <c r="Y123" s="54"/>
      <c r="Z123" s="115"/>
      <c r="AA123" s="116">
        <f>IF(AA$6="",0,IF(AA$1=1,SUMIFS(113:113,$1:$1,"&gt;="&amp;1,$1:$1,"&lt;="&amp;INT(-$T115))+(-$T115-INT(-$T115))*SUMIFS(113:113,$1:$1,INT(-$T115)+1),0)+(-$T115-INT(-$T115))*SUMIFS(113:113,$1:$1,AA$1+INT(-$T115)+1)+(INT(-$T115)+1+$T115)*SUMIFS(113:113,$1:$1,AA$1+INT(-$T115)))*$T117</f>
        <v>0</v>
      </c>
      <c r="AB123" s="116">
        <f t="shared" ref="AB123:BD123" si="68">IF(AB$6="",0,IF(AB$1=1,SUMIFS(113:113,$1:$1,"&gt;="&amp;1,$1:$1,"&lt;="&amp;INT(-$T115))+(-$T115-INT(-$T115))*SUMIFS(113:113,$1:$1,INT(-$T115)+1),0)+(-$T115-INT(-$T115))*SUMIFS(113:113,$1:$1,AB$1+INT(-$T115)+1)+(INT(-$T115)+1+$T115)*SUMIFS(113:113,$1:$1,AB$1+INT(-$T115)))*$T117</f>
        <v>0</v>
      </c>
      <c r="AC123" s="116">
        <f t="shared" si="68"/>
        <v>0</v>
      </c>
      <c r="AD123" s="116">
        <f t="shared" si="68"/>
        <v>0</v>
      </c>
      <c r="AE123" s="116">
        <f t="shared" si="68"/>
        <v>0</v>
      </c>
      <c r="AF123" s="116">
        <f t="shared" si="68"/>
        <v>0</v>
      </c>
      <c r="AG123" s="116">
        <f t="shared" si="68"/>
        <v>0</v>
      </c>
      <c r="AH123" s="116">
        <f t="shared" si="68"/>
        <v>0</v>
      </c>
      <c r="AI123" s="116">
        <f t="shared" si="68"/>
        <v>0</v>
      </c>
      <c r="AJ123" s="116">
        <f t="shared" si="68"/>
        <v>0</v>
      </c>
      <c r="AK123" s="116">
        <f t="shared" si="68"/>
        <v>0</v>
      </c>
      <c r="AL123" s="116">
        <f t="shared" si="68"/>
        <v>0</v>
      </c>
      <c r="AM123" s="116">
        <f t="shared" si="68"/>
        <v>0</v>
      </c>
      <c r="AN123" s="116">
        <f t="shared" si="68"/>
        <v>0</v>
      </c>
      <c r="AO123" s="116">
        <f t="shared" si="68"/>
        <v>0</v>
      </c>
      <c r="AP123" s="116">
        <f t="shared" si="68"/>
        <v>0</v>
      </c>
      <c r="AQ123" s="116">
        <f t="shared" si="68"/>
        <v>0</v>
      </c>
      <c r="AR123" s="116">
        <f t="shared" si="68"/>
        <v>0</v>
      </c>
      <c r="AS123" s="116">
        <f t="shared" si="68"/>
        <v>0</v>
      </c>
      <c r="AT123" s="116">
        <f t="shared" si="68"/>
        <v>0</v>
      </c>
      <c r="AU123" s="116">
        <f t="shared" si="68"/>
        <v>0</v>
      </c>
      <c r="AV123" s="116">
        <f t="shared" si="68"/>
        <v>0</v>
      </c>
      <c r="AW123" s="116">
        <f t="shared" si="68"/>
        <v>0</v>
      </c>
      <c r="AX123" s="116">
        <f t="shared" si="68"/>
        <v>0</v>
      </c>
      <c r="AY123" s="116">
        <f t="shared" si="68"/>
        <v>0</v>
      </c>
      <c r="AZ123" s="116">
        <f t="shared" si="68"/>
        <v>0</v>
      </c>
      <c r="BA123" s="116">
        <f t="shared" si="68"/>
        <v>0</v>
      </c>
      <c r="BB123" s="116">
        <f t="shared" si="68"/>
        <v>0</v>
      </c>
      <c r="BC123" s="116">
        <f t="shared" si="68"/>
        <v>0</v>
      </c>
      <c r="BD123" s="116">
        <f t="shared" si="68"/>
        <v>0</v>
      </c>
      <c r="BE123" s="3"/>
      <c r="BF123" s="3"/>
    </row>
    <row r="124" spans="1:58" ht="4.05" customHeight="1" x14ac:dyDescent="0.25">
      <c r="A124" s="1"/>
      <c r="B124" s="1"/>
      <c r="C124" s="1"/>
      <c r="D124" s="1"/>
      <c r="E124" s="1"/>
      <c r="F124" s="58"/>
      <c r="G124" s="5"/>
      <c r="H124" s="1"/>
      <c r="I124" s="1"/>
      <c r="J124" s="1"/>
      <c r="K124" s="1"/>
      <c r="L124" s="1"/>
      <c r="M124" s="5"/>
      <c r="N124" s="1"/>
      <c r="O124" s="1"/>
      <c r="P124" s="1"/>
      <c r="Q124" s="1"/>
      <c r="R124" s="1"/>
      <c r="S124" s="5"/>
      <c r="T124" s="1"/>
      <c r="U124" s="25"/>
      <c r="V124" s="1"/>
      <c r="W124" s="12"/>
      <c r="X124" s="10"/>
      <c r="Y124" s="54"/>
      <c r="Z124" s="118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  <c r="AN124" s="119"/>
      <c r="AO124" s="119"/>
      <c r="AP124" s="119"/>
      <c r="AQ124" s="119"/>
      <c r="AR124" s="119"/>
      <c r="AS124" s="119"/>
      <c r="AT124" s="119"/>
      <c r="AU124" s="119"/>
      <c r="AV124" s="119"/>
      <c r="AW124" s="119"/>
      <c r="AX124" s="119"/>
      <c r="AY124" s="119"/>
      <c r="AZ124" s="119"/>
      <c r="BA124" s="119"/>
      <c r="BB124" s="119"/>
      <c r="BC124" s="119"/>
      <c r="BD124" s="120"/>
      <c r="BE124" s="1"/>
      <c r="BF124" s="1"/>
    </row>
    <row r="125" spans="1:58" s="4" customFormat="1" x14ac:dyDescent="0.25">
      <c r="A125" s="3"/>
      <c r="B125" s="3"/>
      <c r="C125" s="3"/>
      <c r="D125" s="3"/>
      <c r="E125" s="3" t="s">
        <v>79</v>
      </c>
      <c r="F125" s="62">
        <v>2</v>
      </c>
      <c r="G125" s="5"/>
      <c r="H125" s="3"/>
      <c r="I125" s="3" t="str">
        <f>$I$49</f>
        <v>Размер выданных займов на начало периода</v>
      </c>
      <c r="J125" s="3"/>
      <c r="K125" s="3"/>
      <c r="L125" s="3"/>
      <c r="M125" s="5"/>
      <c r="N125" s="3"/>
      <c r="O125" s="3"/>
      <c r="P125" s="3"/>
      <c r="Q125" s="3" t="s">
        <v>67</v>
      </c>
      <c r="R125" s="3"/>
      <c r="S125" s="5"/>
      <c r="T125" s="3"/>
      <c r="U125" s="25"/>
      <c r="V125" s="3"/>
      <c r="W125" s="12"/>
      <c r="X125" s="12"/>
      <c r="Y125" s="54"/>
      <c r="Z125" s="115"/>
      <c r="AA125" s="116">
        <f>IF(AA$6="",0,Z125-Z121+AA113)</f>
        <v>0</v>
      </c>
      <c r="AB125" s="116">
        <f>IF(AB$6="",0,AA125-AA121+AB113)</f>
        <v>0</v>
      </c>
      <c r="AC125" s="116">
        <f t="shared" ref="AC125:BD125" si="69">IF(AC$6="",0,AB125-AB121+AC113)</f>
        <v>0</v>
      </c>
      <c r="AD125" s="116">
        <f t="shared" si="69"/>
        <v>0</v>
      </c>
      <c r="AE125" s="116">
        <f t="shared" si="69"/>
        <v>0</v>
      </c>
      <c r="AF125" s="116">
        <f t="shared" si="69"/>
        <v>0</v>
      </c>
      <c r="AG125" s="116">
        <f t="shared" si="69"/>
        <v>0</v>
      </c>
      <c r="AH125" s="116">
        <f t="shared" si="69"/>
        <v>0</v>
      </c>
      <c r="AI125" s="116">
        <f t="shared" si="69"/>
        <v>0</v>
      </c>
      <c r="AJ125" s="116">
        <f t="shared" si="69"/>
        <v>0</v>
      </c>
      <c r="AK125" s="116">
        <f t="shared" si="69"/>
        <v>0</v>
      </c>
      <c r="AL125" s="116">
        <f t="shared" si="69"/>
        <v>0</v>
      </c>
      <c r="AM125" s="116">
        <f t="shared" si="69"/>
        <v>0</v>
      </c>
      <c r="AN125" s="116">
        <f t="shared" si="69"/>
        <v>0</v>
      </c>
      <c r="AO125" s="116">
        <f t="shared" si="69"/>
        <v>0</v>
      </c>
      <c r="AP125" s="116">
        <f t="shared" si="69"/>
        <v>0</v>
      </c>
      <c r="AQ125" s="116">
        <f t="shared" si="69"/>
        <v>0</v>
      </c>
      <c r="AR125" s="116">
        <f t="shared" si="69"/>
        <v>0</v>
      </c>
      <c r="AS125" s="116">
        <f t="shared" si="69"/>
        <v>0</v>
      </c>
      <c r="AT125" s="116">
        <f t="shared" si="69"/>
        <v>0</v>
      </c>
      <c r="AU125" s="116">
        <f t="shared" si="69"/>
        <v>0</v>
      </c>
      <c r="AV125" s="116">
        <f t="shared" si="69"/>
        <v>0</v>
      </c>
      <c r="AW125" s="116">
        <f t="shared" si="69"/>
        <v>0</v>
      </c>
      <c r="AX125" s="116">
        <f t="shared" si="69"/>
        <v>0</v>
      </c>
      <c r="AY125" s="116">
        <f t="shared" si="69"/>
        <v>0</v>
      </c>
      <c r="AZ125" s="116">
        <f t="shared" si="69"/>
        <v>0</v>
      </c>
      <c r="BA125" s="116">
        <f t="shared" si="69"/>
        <v>0</v>
      </c>
      <c r="BB125" s="116">
        <f t="shared" si="69"/>
        <v>0</v>
      </c>
      <c r="BC125" s="116">
        <f t="shared" si="69"/>
        <v>0</v>
      </c>
      <c r="BD125" s="116">
        <f t="shared" si="69"/>
        <v>0</v>
      </c>
      <c r="BE125" s="3"/>
      <c r="BF125" s="3"/>
    </row>
    <row r="126" spans="1:58" ht="4.05" customHeight="1" x14ac:dyDescent="0.25">
      <c r="A126" s="1"/>
      <c r="B126" s="1"/>
      <c r="C126" s="1"/>
      <c r="D126" s="1"/>
      <c r="E126" s="1"/>
      <c r="F126" s="58"/>
      <c r="G126" s="5"/>
      <c r="H126" s="1"/>
      <c r="I126" s="1"/>
      <c r="J126" s="1"/>
      <c r="K126" s="1"/>
      <c r="L126" s="1"/>
      <c r="M126" s="5"/>
      <c r="N126" s="1"/>
      <c r="O126" s="1"/>
      <c r="P126" s="1"/>
      <c r="Q126" s="1"/>
      <c r="R126" s="1"/>
      <c r="S126" s="5"/>
      <c r="T126" s="1"/>
      <c r="U126" s="25"/>
      <c r="V126" s="1"/>
      <c r="W126" s="12"/>
      <c r="X126" s="10"/>
      <c r="Y126" s="54"/>
      <c r="Z126" s="118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  <c r="AN126" s="119"/>
      <c r="AO126" s="119"/>
      <c r="AP126" s="119"/>
      <c r="AQ126" s="119"/>
      <c r="AR126" s="119"/>
      <c r="AS126" s="119"/>
      <c r="AT126" s="119"/>
      <c r="AU126" s="119"/>
      <c r="AV126" s="119"/>
      <c r="AW126" s="119"/>
      <c r="AX126" s="119"/>
      <c r="AY126" s="119"/>
      <c r="AZ126" s="119"/>
      <c r="BA126" s="119"/>
      <c r="BB126" s="119"/>
      <c r="BC126" s="119"/>
      <c r="BD126" s="120"/>
      <c r="BE126" s="1"/>
      <c r="BF126" s="1"/>
    </row>
    <row r="127" spans="1:58" s="24" customFormat="1" x14ac:dyDescent="0.25">
      <c r="A127" s="20"/>
      <c r="B127" s="20"/>
      <c r="C127" s="20"/>
      <c r="D127" s="20"/>
      <c r="E127" s="20"/>
      <c r="F127" s="63"/>
      <c r="G127" s="21"/>
      <c r="H127" s="20"/>
      <c r="I127" s="38" t="str">
        <f>$I$51</f>
        <v>средняя ставка по займу в месяц</v>
      </c>
      <c r="J127" s="20"/>
      <c r="K127" s="20"/>
      <c r="L127" s="20"/>
      <c r="M127" s="21"/>
      <c r="N127" s="20"/>
      <c r="O127" s="20"/>
      <c r="P127" s="20"/>
      <c r="Q127" s="34" t="s">
        <v>17</v>
      </c>
      <c r="R127" s="20"/>
      <c r="S127" s="21" t="s">
        <v>7</v>
      </c>
      <c r="T127" s="157"/>
      <c r="U127" s="27"/>
      <c r="V127" s="20"/>
      <c r="W127" s="22"/>
      <c r="X127" s="23"/>
      <c r="Y127" s="55"/>
      <c r="Z127" s="123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5"/>
      <c r="BE127" s="20"/>
      <c r="BF127" s="20"/>
    </row>
    <row r="128" spans="1:58" ht="4.05" customHeight="1" x14ac:dyDescent="0.25">
      <c r="A128" s="1"/>
      <c r="B128" s="1"/>
      <c r="C128" s="1"/>
      <c r="D128" s="1"/>
      <c r="E128" s="1"/>
      <c r="F128" s="58"/>
      <c r="G128" s="5"/>
      <c r="H128" s="1"/>
      <c r="I128" s="1"/>
      <c r="J128" s="1"/>
      <c r="K128" s="1"/>
      <c r="L128" s="1"/>
      <c r="M128" s="5"/>
      <c r="N128" s="1"/>
      <c r="O128" s="1"/>
      <c r="P128" s="1"/>
      <c r="Q128" s="1"/>
      <c r="R128" s="1"/>
      <c r="S128" s="5"/>
      <c r="T128" s="1"/>
      <c r="U128" s="25"/>
      <c r="V128" s="1"/>
      <c r="W128" s="12"/>
      <c r="X128" s="10"/>
      <c r="Y128" s="54"/>
      <c r="Z128" s="118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  <c r="AM128" s="119"/>
      <c r="AN128" s="119"/>
      <c r="AO128" s="119"/>
      <c r="AP128" s="119"/>
      <c r="AQ128" s="119"/>
      <c r="AR128" s="119"/>
      <c r="AS128" s="119"/>
      <c r="AT128" s="119"/>
      <c r="AU128" s="119"/>
      <c r="AV128" s="119"/>
      <c r="AW128" s="119"/>
      <c r="AX128" s="119"/>
      <c r="AY128" s="119"/>
      <c r="AZ128" s="119"/>
      <c r="BA128" s="119"/>
      <c r="BB128" s="119"/>
      <c r="BC128" s="119"/>
      <c r="BD128" s="120"/>
      <c r="BE128" s="1"/>
      <c r="BF128" s="1"/>
    </row>
    <row r="129" spans="1:58" s="165" customFormat="1" ht="10.199999999999999" x14ac:dyDescent="0.2">
      <c r="A129" s="71"/>
      <c r="B129" s="71"/>
      <c r="C129" s="71"/>
      <c r="D129" s="71"/>
      <c r="E129" s="71"/>
      <c r="F129" s="71">
        <v>2</v>
      </c>
      <c r="G129" s="160"/>
      <c r="H129" s="71"/>
      <c r="I129" s="71" t="str">
        <f>$I$53</f>
        <v>техрасчеты</v>
      </c>
      <c r="J129" s="71"/>
      <c r="K129" s="71"/>
      <c r="L129" s="71"/>
      <c r="M129" s="160"/>
      <c r="N129" s="71"/>
      <c r="O129" s="71"/>
      <c r="P129" s="71"/>
      <c r="Q129" s="71" t="s">
        <v>67</v>
      </c>
      <c r="R129" s="71"/>
      <c r="S129" s="160"/>
      <c r="T129" s="71"/>
      <c r="U129" s="160"/>
      <c r="V129" s="71"/>
      <c r="W129" s="161"/>
      <c r="X129" s="161"/>
      <c r="Y129" s="162"/>
      <c r="Z129" s="163"/>
      <c r="AA129" s="164">
        <f>IF(AA$6="",0,IF(AA$1=1,SUMIFS(113:113,$1:$1,"&gt;="&amp;1,$1:$1,"&lt;="&amp;INT(-$T119))+(-$T119-INT(-$T119))*SUMIFS(113:113,$1:$1,INT(-$T119)+1),0)+(-$T119-INT(-$T119))*SUMIFS(113:113,$1:$1,AA$1+INT(-$T119)+1)+(INT(-$T119)+1+$T119)*SUMIFS(113:113,$1:$1,AA$1+INT(-$T119)))*$T117*$T127</f>
        <v>0</v>
      </c>
      <c r="AB129" s="164">
        <f t="shared" ref="AB129:BD129" si="70">IF(AB$6="",0,IF(AB$1=1,SUMIFS(113:113,$1:$1,"&gt;="&amp;1,$1:$1,"&lt;="&amp;INT(-$T119))+(-$T119-INT(-$T119))*SUMIFS(113:113,$1:$1,INT(-$T119)+1),0)+(-$T119-INT(-$T119))*SUMIFS(113:113,$1:$1,AB$1+INT(-$T119)+1)+(INT(-$T119)+1+$T119)*SUMIFS(113:113,$1:$1,AB$1+INT(-$T119)))*$T117*$T127</f>
        <v>0</v>
      </c>
      <c r="AC129" s="164">
        <f t="shared" si="70"/>
        <v>0</v>
      </c>
      <c r="AD129" s="164">
        <f t="shared" si="70"/>
        <v>0</v>
      </c>
      <c r="AE129" s="164">
        <f t="shared" si="70"/>
        <v>0</v>
      </c>
      <c r="AF129" s="164">
        <f t="shared" si="70"/>
        <v>0</v>
      </c>
      <c r="AG129" s="164">
        <f t="shared" si="70"/>
        <v>0</v>
      </c>
      <c r="AH129" s="164">
        <f t="shared" si="70"/>
        <v>0</v>
      </c>
      <c r="AI129" s="164">
        <f t="shared" si="70"/>
        <v>0</v>
      </c>
      <c r="AJ129" s="164">
        <f t="shared" si="70"/>
        <v>0</v>
      </c>
      <c r="AK129" s="164">
        <f t="shared" si="70"/>
        <v>0</v>
      </c>
      <c r="AL129" s="164">
        <f t="shared" si="70"/>
        <v>0</v>
      </c>
      <c r="AM129" s="164">
        <f t="shared" si="70"/>
        <v>0</v>
      </c>
      <c r="AN129" s="164">
        <f t="shared" si="70"/>
        <v>0</v>
      </c>
      <c r="AO129" s="164">
        <f t="shared" si="70"/>
        <v>0</v>
      </c>
      <c r="AP129" s="164">
        <f t="shared" si="70"/>
        <v>0</v>
      </c>
      <c r="AQ129" s="164">
        <f t="shared" si="70"/>
        <v>0</v>
      </c>
      <c r="AR129" s="164">
        <f t="shared" si="70"/>
        <v>0</v>
      </c>
      <c r="AS129" s="164">
        <f t="shared" si="70"/>
        <v>0</v>
      </c>
      <c r="AT129" s="164">
        <f t="shared" si="70"/>
        <v>0</v>
      </c>
      <c r="AU129" s="164">
        <f t="shared" si="70"/>
        <v>0</v>
      </c>
      <c r="AV129" s="164">
        <f t="shared" si="70"/>
        <v>0</v>
      </c>
      <c r="AW129" s="164">
        <f t="shared" si="70"/>
        <v>0</v>
      </c>
      <c r="AX129" s="164">
        <f t="shared" si="70"/>
        <v>0</v>
      </c>
      <c r="AY129" s="164">
        <f t="shared" si="70"/>
        <v>0</v>
      </c>
      <c r="AZ129" s="164">
        <f t="shared" si="70"/>
        <v>0</v>
      </c>
      <c r="BA129" s="164">
        <f t="shared" si="70"/>
        <v>0</v>
      </c>
      <c r="BB129" s="164">
        <f t="shared" si="70"/>
        <v>0</v>
      </c>
      <c r="BC129" s="164">
        <f t="shared" si="70"/>
        <v>0</v>
      </c>
      <c r="BD129" s="164">
        <f t="shared" si="70"/>
        <v>0</v>
      </c>
      <c r="BE129" s="71"/>
      <c r="BF129" s="71"/>
    </row>
    <row r="130" spans="1:58" s="4" customFormat="1" x14ac:dyDescent="0.25">
      <c r="A130" s="3"/>
      <c r="B130" s="3"/>
      <c r="C130" s="3"/>
      <c r="D130" s="3"/>
      <c r="E130" s="3" t="s">
        <v>74</v>
      </c>
      <c r="F130" s="62">
        <v>2</v>
      </c>
      <c r="G130" s="5"/>
      <c r="H130" s="3"/>
      <c r="I130" s="3" t="str">
        <f>$I$54</f>
        <v>Дефолты по %% / фондирование</v>
      </c>
      <c r="J130" s="3"/>
      <c r="K130" s="3"/>
      <c r="L130" s="3"/>
      <c r="M130" s="5"/>
      <c r="N130" s="3"/>
      <c r="O130" s="3"/>
      <c r="P130" s="3"/>
      <c r="Q130" s="3" t="s">
        <v>67</v>
      </c>
      <c r="R130" s="3"/>
      <c r="S130" s="5"/>
      <c r="T130" s="3"/>
      <c r="U130" s="25"/>
      <c r="V130" s="3"/>
      <c r="W130" s="12">
        <f>SUM($Y130:$BE130)</f>
        <v>0</v>
      </c>
      <c r="X130" s="12"/>
      <c r="Y130" s="54"/>
      <c r="Z130" s="115"/>
      <c r="AA130" s="116">
        <f>IF(AA$6="",0,Z130+AA129)</f>
        <v>0</v>
      </c>
      <c r="AB130" s="116">
        <f t="shared" ref="AB130" si="71">IF(AB$6="",0,AA130+AB129)</f>
        <v>0</v>
      </c>
      <c r="AC130" s="116">
        <f t="shared" ref="AC130" si="72">IF(AC$6="",0,AB130+AC129)</f>
        <v>0</v>
      </c>
      <c r="AD130" s="116">
        <f t="shared" ref="AD130" si="73">IF(AD$6="",0,AC130+AD129)</f>
        <v>0</v>
      </c>
      <c r="AE130" s="116">
        <f t="shared" ref="AE130" si="74">IF(AE$6="",0,AD130+AE129)</f>
        <v>0</v>
      </c>
      <c r="AF130" s="116">
        <f t="shared" ref="AF130" si="75">IF(AF$6="",0,AE130+AF129)</f>
        <v>0</v>
      </c>
      <c r="AG130" s="116">
        <f t="shared" ref="AG130" si="76">IF(AG$6="",0,AF130+AG129)</f>
        <v>0</v>
      </c>
      <c r="AH130" s="116">
        <f t="shared" ref="AH130" si="77">IF(AH$6="",0,AG130+AH129)</f>
        <v>0</v>
      </c>
      <c r="AI130" s="116">
        <f t="shared" ref="AI130" si="78">IF(AI$6="",0,AH130+AI129)</f>
        <v>0</v>
      </c>
      <c r="AJ130" s="116">
        <f t="shared" ref="AJ130" si="79">IF(AJ$6="",0,AI130+AJ129)</f>
        <v>0</v>
      </c>
      <c r="AK130" s="116">
        <f t="shared" ref="AK130" si="80">IF(AK$6="",0,AJ130+AK129)</f>
        <v>0</v>
      </c>
      <c r="AL130" s="116">
        <f t="shared" ref="AL130" si="81">IF(AL$6="",0,AK130+AL129)</f>
        <v>0</v>
      </c>
      <c r="AM130" s="116">
        <f t="shared" ref="AM130" si="82">IF(AM$6="",0,AL130+AM129)</f>
        <v>0</v>
      </c>
      <c r="AN130" s="116">
        <f t="shared" ref="AN130" si="83">IF(AN$6="",0,AM130+AN129)</f>
        <v>0</v>
      </c>
      <c r="AO130" s="116">
        <f t="shared" ref="AO130" si="84">IF(AO$6="",0,AN130+AO129)</f>
        <v>0</v>
      </c>
      <c r="AP130" s="116">
        <f t="shared" ref="AP130" si="85">IF(AP$6="",0,AO130+AP129)</f>
        <v>0</v>
      </c>
      <c r="AQ130" s="116">
        <f t="shared" ref="AQ130" si="86">IF(AQ$6="",0,AP130+AQ129)</f>
        <v>0</v>
      </c>
      <c r="AR130" s="116">
        <f t="shared" ref="AR130" si="87">IF(AR$6="",0,AQ130+AR129)</f>
        <v>0</v>
      </c>
      <c r="AS130" s="116">
        <f t="shared" ref="AS130" si="88">IF(AS$6="",0,AR130+AS129)</f>
        <v>0</v>
      </c>
      <c r="AT130" s="116">
        <f t="shared" ref="AT130" si="89">IF(AT$6="",0,AS130+AT129)</f>
        <v>0</v>
      </c>
      <c r="AU130" s="116">
        <f t="shared" ref="AU130" si="90">IF(AU$6="",0,AT130+AU129)</f>
        <v>0</v>
      </c>
      <c r="AV130" s="116">
        <f t="shared" ref="AV130" si="91">IF(AV$6="",0,AU130+AV129)</f>
        <v>0</v>
      </c>
      <c r="AW130" s="116">
        <f t="shared" ref="AW130" si="92">IF(AW$6="",0,AV130+AW129)</f>
        <v>0</v>
      </c>
      <c r="AX130" s="116">
        <f t="shared" ref="AX130" si="93">IF(AX$6="",0,AW130+AX129)</f>
        <v>0</v>
      </c>
      <c r="AY130" s="116">
        <f t="shared" ref="AY130" si="94">IF(AY$6="",0,AX130+AY129)</f>
        <v>0</v>
      </c>
      <c r="AZ130" s="116">
        <f t="shared" ref="AZ130" si="95">IF(AZ$6="",0,AY130+AZ129)</f>
        <v>0</v>
      </c>
      <c r="BA130" s="116">
        <f t="shared" ref="BA130" si="96">IF(BA$6="",0,AZ130+BA129)</f>
        <v>0</v>
      </c>
      <c r="BB130" s="116">
        <f t="shared" ref="BB130" si="97">IF(BB$6="",0,BA130+BB129)</f>
        <v>0</v>
      </c>
      <c r="BC130" s="116">
        <f t="shared" ref="BC130" si="98">IF(BC$6="",0,BB130+BC129)</f>
        <v>0</v>
      </c>
      <c r="BD130" s="116">
        <f t="shared" ref="BD130" si="99">IF(BD$6="",0,BC130+BD129)</f>
        <v>0</v>
      </c>
      <c r="BE130" s="3"/>
      <c r="BF130" s="3"/>
    </row>
    <row r="131" spans="1:58" ht="4.05" customHeight="1" x14ac:dyDescent="0.25">
      <c r="A131" s="1"/>
      <c r="B131" s="1"/>
      <c r="C131" s="1"/>
      <c r="D131" s="1"/>
      <c r="E131" s="1"/>
      <c r="F131" s="58"/>
      <c r="G131" s="5"/>
      <c r="H131" s="1"/>
      <c r="I131" s="1"/>
      <c r="J131" s="1"/>
      <c r="K131" s="1"/>
      <c r="L131" s="1"/>
      <c r="M131" s="5"/>
      <c r="N131" s="1"/>
      <c r="O131" s="1"/>
      <c r="P131" s="1"/>
      <c r="Q131" s="1"/>
      <c r="R131" s="1"/>
      <c r="S131" s="5"/>
      <c r="T131" s="1"/>
      <c r="U131" s="25"/>
      <c r="V131" s="1"/>
      <c r="W131" s="12"/>
      <c r="X131" s="10"/>
      <c r="Y131" s="54"/>
      <c r="Z131" s="118"/>
      <c r="AA131" s="119"/>
      <c r="AB131" s="119"/>
      <c r="AC131" s="119"/>
      <c r="AD131" s="119"/>
      <c r="AE131" s="119"/>
      <c r="AF131" s="119"/>
      <c r="AG131" s="119"/>
      <c r="AH131" s="119"/>
      <c r="AI131" s="119"/>
      <c r="AJ131" s="119"/>
      <c r="AK131" s="119"/>
      <c r="AL131" s="119"/>
      <c r="AM131" s="119"/>
      <c r="AN131" s="119"/>
      <c r="AO131" s="119"/>
      <c r="AP131" s="119"/>
      <c r="AQ131" s="119"/>
      <c r="AR131" s="119"/>
      <c r="AS131" s="119"/>
      <c r="AT131" s="119"/>
      <c r="AU131" s="119"/>
      <c r="AV131" s="119"/>
      <c r="AW131" s="119"/>
      <c r="AX131" s="119"/>
      <c r="AY131" s="119"/>
      <c r="AZ131" s="119"/>
      <c r="BA131" s="119"/>
      <c r="BB131" s="119"/>
      <c r="BC131" s="119"/>
      <c r="BD131" s="120"/>
      <c r="BE131" s="1"/>
      <c r="BF131" s="1"/>
    </row>
    <row r="132" spans="1:58" s="4" customFormat="1" x14ac:dyDescent="0.25">
      <c r="A132" s="3"/>
      <c r="B132" s="3"/>
      <c r="C132" s="3"/>
      <c r="D132" s="3"/>
      <c r="E132" s="3" t="s">
        <v>83</v>
      </c>
      <c r="F132" s="62">
        <v>1</v>
      </c>
      <c r="G132" s="17"/>
      <c r="H132" s="13" t="str">
        <f>$H$17</f>
        <v>Процентный доход</v>
      </c>
      <c r="I132" s="3"/>
      <c r="J132" s="3"/>
      <c r="K132" s="3"/>
      <c r="L132" s="3"/>
      <c r="M132" s="5" t="s">
        <v>7</v>
      </c>
      <c r="N132" s="3" t="s">
        <v>94</v>
      </c>
      <c r="O132" s="3"/>
      <c r="P132" s="3"/>
      <c r="Q132" s="3" t="s">
        <v>67</v>
      </c>
      <c r="R132" s="3"/>
      <c r="S132" s="5"/>
      <c r="T132" s="3"/>
      <c r="U132" s="25"/>
      <c r="V132" s="3"/>
      <c r="W132" s="12">
        <f>SUM($Y132:$BE132)</f>
        <v>0</v>
      </c>
      <c r="X132" s="12"/>
      <c r="Y132" s="54"/>
      <c r="Z132" s="115"/>
      <c r="AA132" s="116">
        <f>IF(AA$6="",0,(AA125+SUMIFS($Z130:AA130,$Z$1:AA$1,"&lt;="&amp;INT(AA$1/SUMIFS(справочники!$I$8:$I$9,справочники!$H$8:$H$9,$T$14))*SUMIFS(справочники!$I$8:$I$9,справочники!$H$8:$H$9,$T$14)))*$T127)</f>
        <v>0</v>
      </c>
      <c r="AB132" s="116">
        <f>IF(AB$6="",0,(AB125+SUMIFS($Z130:AB130,$Z$1:AB$1,"&lt;="&amp;INT(AB$1/SUMIFS(справочники!$I$8:$I$9,справочники!$H$8:$H$9,$T$14))*SUMIFS(справочники!$I$8:$I$9,справочники!$H$8:$H$9,$T$14)))*$T127)</f>
        <v>0</v>
      </c>
      <c r="AC132" s="116">
        <f>IF(AC$6="",0,(AC125+SUMIFS($Z130:AC130,$Z$1:AC$1,"&lt;="&amp;INT(AC$1/SUMIFS(справочники!$I$8:$I$9,справочники!$H$8:$H$9,$T$14))*SUMIFS(справочники!$I$8:$I$9,справочники!$H$8:$H$9,$T$14)))*$T127)</f>
        <v>0</v>
      </c>
      <c r="AD132" s="116">
        <f>IF(AD$6="",0,(AD125+SUMIFS($Z130:AD130,$Z$1:AD$1,"&lt;="&amp;INT(AD$1/SUMIFS(справочники!$I$8:$I$9,справочники!$H$8:$H$9,$T$14))*SUMIFS(справочники!$I$8:$I$9,справочники!$H$8:$H$9,$T$14)))*$T127)</f>
        <v>0</v>
      </c>
      <c r="AE132" s="116">
        <f>IF(AE$6="",0,(AE125+SUMIFS($Z130:AE130,$Z$1:AE$1,"&lt;="&amp;INT(AE$1/SUMIFS(справочники!$I$8:$I$9,справочники!$H$8:$H$9,$T$14))*SUMIFS(справочники!$I$8:$I$9,справочники!$H$8:$H$9,$T$14)))*$T127)</f>
        <v>0</v>
      </c>
      <c r="AF132" s="116">
        <f>IF(AF$6="",0,(AF125+SUMIFS($Z130:AF130,$Z$1:AF$1,"&lt;="&amp;INT(AF$1/SUMIFS(справочники!$I$8:$I$9,справочники!$H$8:$H$9,$T$14))*SUMIFS(справочники!$I$8:$I$9,справочники!$H$8:$H$9,$T$14)))*$T127)</f>
        <v>0</v>
      </c>
      <c r="AG132" s="116">
        <f>IF(AG$6="",0,(AG125+SUMIFS($Z130:AG130,$Z$1:AG$1,"&lt;="&amp;INT(AG$1/SUMIFS(справочники!$I$8:$I$9,справочники!$H$8:$H$9,$T$14))*SUMIFS(справочники!$I$8:$I$9,справочники!$H$8:$H$9,$T$14)))*$T127)</f>
        <v>0</v>
      </c>
      <c r="AH132" s="116">
        <f>IF(AH$6="",0,(AH125+SUMIFS($Z130:AH130,$Z$1:AH$1,"&lt;="&amp;INT(AH$1/SUMIFS(справочники!$I$8:$I$9,справочники!$H$8:$H$9,$T$14))*SUMIFS(справочники!$I$8:$I$9,справочники!$H$8:$H$9,$T$14)))*$T127)</f>
        <v>0</v>
      </c>
      <c r="AI132" s="116">
        <f>IF(AI$6="",0,(AI125+SUMIFS($Z130:AI130,$Z$1:AI$1,"&lt;="&amp;INT(AI$1/SUMIFS(справочники!$I$8:$I$9,справочники!$H$8:$H$9,$T$14))*SUMIFS(справочники!$I$8:$I$9,справочники!$H$8:$H$9,$T$14)))*$T127)</f>
        <v>0</v>
      </c>
      <c r="AJ132" s="116">
        <f>IF(AJ$6="",0,(AJ125+SUMIFS($Z130:AJ130,$Z$1:AJ$1,"&lt;="&amp;INT(AJ$1/SUMIFS(справочники!$I$8:$I$9,справочники!$H$8:$H$9,$T$14))*SUMIFS(справочники!$I$8:$I$9,справочники!$H$8:$H$9,$T$14)))*$T127)</f>
        <v>0</v>
      </c>
      <c r="AK132" s="116">
        <f>IF(AK$6="",0,(AK125+SUMIFS($Z130:AK130,$Z$1:AK$1,"&lt;="&amp;INT(AK$1/SUMIFS(справочники!$I$8:$I$9,справочники!$H$8:$H$9,$T$14))*SUMIFS(справочники!$I$8:$I$9,справочники!$H$8:$H$9,$T$14)))*$T127)</f>
        <v>0</v>
      </c>
      <c r="AL132" s="116">
        <f>IF(AL$6="",0,(AL125+SUMIFS($Z130:AL130,$Z$1:AL$1,"&lt;="&amp;INT(AL$1/SUMIFS(справочники!$I$8:$I$9,справочники!$H$8:$H$9,$T$14))*SUMIFS(справочники!$I$8:$I$9,справочники!$H$8:$H$9,$T$14)))*$T127)</f>
        <v>0</v>
      </c>
      <c r="AM132" s="116">
        <f>IF(AM$6="",0,(AM125+SUMIFS($Z130:AM130,$Z$1:AM$1,"&lt;="&amp;INT(AM$1/SUMIFS(справочники!$I$8:$I$9,справочники!$H$8:$H$9,$T$14))*SUMIFS(справочники!$I$8:$I$9,справочники!$H$8:$H$9,$T$14)))*$T127)</f>
        <v>0</v>
      </c>
      <c r="AN132" s="116">
        <f>IF(AN$6="",0,(AN125+SUMIFS($Z130:AN130,$Z$1:AN$1,"&lt;="&amp;INT(AN$1/SUMIFS(справочники!$I$8:$I$9,справочники!$H$8:$H$9,$T$14))*SUMIFS(справочники!$I$8:$I$9,справочники!$H$8:$H$9,$T$14)))*$T127)</f>
        <v>0</v>
      </c>
      <c r="AO132" s="116">
        <f>IF(AO$6="",0,(AO125+SUMIFS($Z130:AO130,$Z$1:AO$1,"&lt;="&amp;INT(AO$1/SUMIFS(справочники!$I$8:$I$9,справочники!$H$8:$H$9,$T$14))*SUMIFS(справочники!$I$8:$I$9,справочники!$H$8:$H$9,$T$14)))*$T127)</f>
        <v>0</v>
      </c>
      <c r="AP132" s="116">
        <f>IF(AP$6="",0,(AP125+SUMIFS($Z130:AP130,$Z$1:AP$1,"&lt;="&amp;INT(AP$1/SUMIFS(справочники!$I$8:$I$9,справочники!$H$8:$H$9,$T$14))*SUMIFS(справочники!$I$8:$I$9,справочники!$H$8:$H$9,$T$14)))*$T127)</f>
        <v>0</v>
      </c>
      <c r="AQ132" s="116">
        <f>IF(AQ$6="",0,(AQ125+SUMIFS($Z130:AQ130,$Z$1:AQ$1,"&lt;="&amp;INT(AQ$1/SUMIFS(справочники!$I$8:$I$9,справочники!$H$8:$H$9,$T$14))*SUMIFS(справочники!$I$8:$I$9,справочники!$H$8:$H$9,$T$14)))*$T127)</f>
        <v>0</v>
      </c>
      <c r="AR132" s="116">
        <f>IF(AR$6="",0,(AR125+SUMIFS($Z130:AR130,$Z$1:AR$1,"&lt;="&amp;INT(AR$1/SUMIFS(справочники!$I$8:$I$9,справочники!$H$8:$H$9,$T$14))*SUMIFS(справочники!$I$8:$I$9,справочники!$H$8:$H$9,$T$14)))*$T127)</f>
        <v>0</v>
      </c>
      <c r="AS132" s="116">
        <f>IF(AS$6="",0,(AS125+SUMIFS($Z130:AS130,$Z$1:AS$1,"&lt;="&amp;INT(AS$1/SUMIFS(справочники!$I$8:$I$9,справочники!$H$8:$H$9,$T$14))*SUMIFS(справочники!$I$8:$I$9,справочники!$H$8:$H$9,$T$14)))*$T127)</f>
        <v>0</v>
      </c>
      <c r="AT132" s="116">
        <f>IF(AT$6="",0,(AT125+SUMIFS($Z130:AT130,$Z$1:AT$1,"&lt;="&amp;INT(AT$1/SUMIFS(справочники!$I$8:$I$9,справочники!$H$8:$H$9,$T$14))*SUMIFS(справочники!$I$8:$I$9,справочники!$H$8:$H$9,$T$14)))*$T127)</f>
        <v>0</v>
      </c>
      <c r="AU132" s="116">
        <f>IF(AU$6="",0,(AU125+SUMIFS($Z130:AU130,$Z$1:AU$1,"&lt;="&amp;INT(AU$1/SUMIFS(справочники!$I$8:$I$9,справочники!$H$8:$H$9,$T$14))*SUMIFS(справочники!$I$8:$I$9,справочники!$H$8:$H$9,$T$14)))*$T127)</f>
        <v>0</v>
      </c>
      <c r="AV132" s="116">
        <f>IF(AV$6="",0,(AV125+SUMIFS($Z130:AV130,$Z$1:AV$1,"&lt;="&amp;INT(AV$1/SUMIFS(справочники!$I$8:$I$9,справочники!$H$8:$H$9,$T$14))*SUMIFS(справочники!$I$8:$I$9,справочники!$H$8:$H$9,$T$14)))*$T127)</f>
        <v>0</v>
      </c>
      <c r="AW132" s="116">
        <f>IF(AW$6="",0,(AW125+SUMIFS($Z130:AW130,$Z$1:AW$1,"&lt;="&amp;INT(AW$1/SUMIFS(справочники!$I$8:$I$9,справочники!$H$8:$H$9,$T$14))*SUMIFS(справочники!$I$8:$I$9,справочники!$H$8:$H$9,$T$14)))*$T127)</f>
        <v>0</v>
      </c>
      <c r="AX132" s="116">
        <f>IF(AX$6="",0,(AX125+SUMIFS($Z130:AX130,$Z$1:AX$1,"&lt;="&amp;INT(AX$1/SUMIFS(справочники!$I$8:$I$9,справочники!$H$8:$H$9,$T$14))*SUMIFS(справочники!$I$8:$I$9,справочники!$H$8:$H$9,$T$14)))*$T127)</f>
        <v>0</v>
      </c>
      <c r="AY132" s="116">
        <f>IF(AY$6="",0,(AY125+SUMIFS($Z130:AY130,$Z$1:AY$1,"&lt;="&amp;INT(AY$1/SUMIFS(справочники!$I$8:$I$9,справочники!$H$8:$H$9,$T$14))*SUMIFS(справочники!$I$8:$I$9,справочники!$H$8:$H$9,$T$14)))*$T127)</f>
        <v>0</v>
      </c>
      <c r="AZ132" s="116">
        <f>IF(AZ$6="",0,(AZ125+SUMIFS($Z130:AZ130,$Z$1:AZ$1,"&lt;="&amp;INT(AZ$1/SUMIFS(справочники!$I$8:$I$9,справочники!$H$8:$H$9,$T$14))*SUMIFS(справочники!$I$8:$I$9,справочники!$H$8:$H$9,$T$14)))*$T127)</f>
        <v>0</v>
      </c>
      <c r="BA132" s="116">
        <f>IF(BA$6="",0,(BA125+SUMIFS($Z130:BA130,$Z$1:BA$1,"&lt;="&amp;INT(BA$1/SUMIFS(справочники!$I$8:$I$9,справочники!$H$8:$H$9,$T$14))*SUMIFS(справочники!$I$8:$I$9,справочники!$H$8:$H$9,$T$14)))*$T127)</f>
        <v>0</v>
      </c>
      <c r="BB132" s="116">
        <f>IF(BB$6="",0,(BB125+SUMIFS($Z130:BB130,$Z$1:BB$1,"&lt;="&amp;INT(BB$1/SUMIFS(справочники!$I$8:$I$9,справочники!$H$8:$H$9,$T$14))*SUMIFS(справочники!$I$8:$I$9,справочники!$H$8:$H$9,$T$14)))*$T127)</f>
        <v>0</v>
      </c>
      <c r="BC132" s="116">
        <f>IF(BC$6="",0,(BC125+SUMIFS($Z130:BC130,$Z$1:BC$1,"&lt;="&amp;INT(BC$1/SUMIFS(справочники!$I$8:$I$9,справочники!$H$8:$H$9,$T$14))*SUMIFS(справочники!$I$8:$I$9,справочники!$H$8:$H$9,$T$14)))*$T127)</f>
        <v>0</v>
      </c>
      <c r="BD132" s="116">
        <f>IF(BD$6="",0,(BD125+SUMIFS($Z130:BD130,$Z$1:BD$1,"&lt;="&amp;INT(BD$1/SUMIFS(справочники!$I$8:$I$9,справочники!$H$8:$H$9,$T$14))*SUMIFS(справочники!$I$8:$I$9,справочники!$H$8:$H$9,$T$14)))*$T127)</f>
        <v>0</v>
      </c>
      <c r="BE132" s="3"/>
      <c r="BF132" s="3"/>
    </row>
    <row r="133" spans="1:58" ht="4.05" customHeight="1" x14ac:dyDescent="0.25">
      <c r="A133" s="1"/>
      <c r="B133" s="1"/>
      <c r="C133" s="1"/>
      <c r="D133" s="1"/>
      <c r="E133" s="1"/>
      <c r="F133" s="58">
        <v>1</v>
      </c>
      <c r="G133" s="5"/>
      <c r="H133" s="37"/>
      <c r="I133" s="37"/>
      <c r="J133" s="37"/>
      <c r="K133" s="37"/>
      <c r="L133" s="37"/>
      <c r="M133" s="17"/>
      <c r="N133" s="37"/>
      <c r="O133" s="37"/>
      <c r="P133" s="37"/>
      <c r="Q133" s="37"/>
      <c r="R133" s="1"/>
      <c r="S133" s="5"/>
      <c r="T133" s="1"/>
      <c r="U133" s="25"/>
      <c r="V133" s="1"/>
      <c r="W133" s="48"/>
      <c r="X133" s="10"/>
      <c r="Y133" s="54"/>
      <c r="Z133" s="118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7"/>
      <c r="BE133" s="1"/>
      <c r="BF133" s="1"/>
    </row>
    <row r="134" spans="1:58" s="4" customFormat="1" x14ac:dyDescent="0.25">
      <c r="A134" s="3"/>
      <c r="B134" s="3"/>
      <c r="C134" s="3"/>
      <c r="D134" s="3"/>
      <c r="E134" s="3" t="s">
        <v>76</v>
      </c>
      <c r="F134" s="62">
        <v>1</v>
      </c>
      <c r="G134" s="17"/>
      <c r="H134" s="13" t="str">
        <f>$H$21</f>
        <v>Полученные проценты</v>
      </c>
      <c r="I134" s="3"/>
      <c r="J134" s="3"/>
      <c r="K134" s="3"/>
      <c r="L134" s="3"/>
      <c r="M134" s="5" t="s">
        <v>7</v>
      </c>
      <c r="N134" s="3" t="s">
        <v>95</v>
      </c>
      <c r="O134" s="3"/>
      <c r="P134" s="3"/>
      <c r="Q134" s="3" t="s">
        <v>67</v>
      </c>
      <c r="R134" s="3"/>
      <c r="S134" s="5"/>
      <c r="T134" s="3"/>
      <c r="U134" s="25"/>
      <c r="V134" s="3"/>
      <c r="W134" s="12">
        <f>SUM($Y134:$BE134)</f>
        <v>0</v>
      </c>
      <c r="X134" s="12"/>
      <c r="Y134" s="54"/>
      <c r="Z134" s="115"/>
      <c r="AA134" s="116">
        <f>IF(AA$6="",0,AA132-AA130)</f>
        <v>0</v>
      </c>
      <c r="AB134" s="116">
        <f t="shared" ref="AB134:BD134" si="100">IF(AB$6="",0,AB132-AB130)</f>
        <v>0</v>
      </c>
      <c r="AC134" s="116">
        <f t="shared" si="100"/>
        <v>0</v>
      </c>
      <c r="AD134" s="116">
        <f t="shared" si="100"/>
        <v>0</v>
      </c>
      <c r="AE134" s="116">
        <f t="shared" si="100"/>
        <v>0</v>
      </c>
      <c r="AF134" s="116">
        <f t="shared" si="100"/>
        <v>0</v>
      </c>
      <c r="AG134" s="116">
        <f t="shared" si="100"/>
        <v>0</v>
      </c>
      <c r="AH134" s="116">
        <f t="shared" si="100"/>
        <v>0</v>
      </c>
      <c r="AI134" s="116">
        <f t="shared" si="100"/>
        <v>0</v>
      </c>
      <c r="AJ134" s="116">
        <f t="shared" si="100"/>
        <v>0</v>
      </c>
      <c r="AK134" s="116">
        <f t="shared" si="100"/>
        <v>0</v>
      </c>
      <c r="AL134" s="116">
        <f t="shared" si="100"/>
        <v>0</v>
      </c>
      <c r="AM134" s="116">
        <f t="shared" si="100"/>
        <v>0</v>
      </c>
      <c r="AN134" s="116">
        <f t="shared" si="100"/>
        <v>0</v>
      </c>
      <c r="AO134" s="116">
        <f t="shared" si="100"/>
        <v>0</v>
      </c>
      <c r="AP134" s="116">
        <f t="shared" si="100"/>
        <v>0</v>
      </c>
      <c r="AQ134" s="116">
        <f t="shared" si="100"/>
        <v>0</v>
      </c>
      <c r="AR134" s="116">
        <f t="shared" si="100"/>
        <v>0</v>
      </c>
      <c r="AS134" s="116">
        <f t="shared" si="100"/>
        <v>0</v>
      </c>
      <c r="AT134" s="116">
        <f t="shared" si="100"/>
        <v>0</v>
      </c>
      <c r="AU134" s="116">
        <f t="shared" si="100"/>
        <v>0</v>
      </c>
      <c r="AV134" s="116">
        <f t="shared" si="100"/>
        <v>0</v>
      </c>
      <c r="AW134" s="116">
        <f t="shared" si="100"/>
        <v>0</v>
      </c>
      <c r="AX134" s="116">
        <f t="shared" si="100"/>
        <v>0</v>
      </c>
      <c r="AY134" s="116">
        <f t="shared" si="100"/>
        <v>0</v>
      </c>
      <c r="AZ134" s="116">
        <f t="shared" si="100"/>
        <v>0</v>
      </c>
      <c r="BA134" s="116">
        <f t="shared" si="100"/>
        <v>0</v>
      </c>
      <c r="BB134" s="116">
        <f t="shared" si="100"/>
        <v>0</v>
      </c>
      <c r="BC134" s="116">
        <f t="shared" si="100"/>
        <v>0</v>
      </c>
      <c r="BD134" s="116">
        <f t="shared" si="100"/>
        <v>0</v>
      </c>
      <c r="BE134" s="3"/>
      <c r="BF134" s="3"/>
    </row>
    <row r="135" spans="1:58" ht="7.05" customHeight="1" x14ac:dyDescent="0.25">
      <c r="A135" s="1"/>
      <c r="B135" s="1"/>
      <c r="C135" s="1"/>
      <c r="D135" s="1"/>
      <c r="E135" s="1"/>
      <c r="F135" s="58">
        <v>1</v>
      </c>
      <c r="G135" s="5"/>
      <c r="H135" s="1"/>
      <c r="I135" s="1"/>
      <c r="J135" s="1"/>
      <c r="K135" s="1"/>
      <c r="L135" s="1"/>
      <c r="M135" s="5"/>
      <c r="N135" s="1"/>
      <c r="O135" s="1"/>
      <c r="P135" s="1"/>
      <c r="Q135" s="1"/>
      <c r="R135" s="1"/>
      <c r="S135" s="5"/>
      <c r="T135" s="1"/>
      <c r="U135" s="25"/>
      <c r="V135" s="1"/>
      <c r="W135" s="12"/>
      <c r="X135" s="10"/>
      <c r="Y135" s="54"/>
      <c r="Z135" s="118"/>
      <c r="AA135" s="119"/>
      <c r="AB135" s="119"/>
      <c r="AC135" s="119"/>
      <c r="AD135" s="119"/>
      <c r="AE135" s="119"/>
      <c r="AF135" s="119"/>
      <c r="AG135" s="119"/>
      <c r="AH135" s="119"/>
      <c r="AI135" s="119"/>
      <c r="AJ135" s="119"/>
      <c r="AK135" s="119"/>
      <c r="AL135" s="119"/>
      <c r="AM135" s="119"/>
      <c r="AN135" s="119"/>
      <c r="AO135" s="119"/>
      <c r="AP135" s="119"/>
      <c r="AQ135" s="119"/>
      <c r="AR135" s="119"/>
      <c r="AS135" s="119"/>
      <c r="AT135" s="119"/>
      <c r="AU135" s="119"/>
      <c r="AV135" s="119"/>
      <c r="AW135" s="119"/>
      <c r="AX135" s="119"/>
      <c r="AY135" s="119"/>
      <c r="AZ135" s="119"/>
      <c r="BA135" s="119"/>
      <c r="BB135" s="119"/>
      <c r="BC135" s="119"/>
      <c r="BD135" s="120"/>
      <c r="BE135" s="1"/>
      <c r="BF135" s="1"/>
    </row>
    <row r="136" spans="1:58" ht="7.05" customHeight="1" x14ac:dyDescent="0.25">
      <c r="A136" s="1"/>
      <c r="B136" s="1"/>
      <c r="C136" s="1"/>
      <c r="D136" s="1"/>
      <c r="E136" s="1"/>
      <c r="F136" s="58"/>
      <c r="G136" s="5"/>
      <c r="H136" s="14"/>
      <c r="I136" s="14"/>
      <c r="J136" s="14"/>
      <c r="K136" s="14"/>
      <c r="L136" s="14"/>
      <c r="M136" s="15"/>
      <c r="N136" s="14"/>
      <c r="O136" s="14"/>
      <c r="P136" s="14"/>
      <c r="Q136" s="14"/>
      <c r="R136" s="14"/>
      <c r="S136" s="15"/>
      <c r="T136" s="14"/>
      <c r="U136" s="25"/>
      <c r="V136" s="1"/>
      <c r="W136" s="12"/>
      <c r="X136" s="10"/>
      <c r="Y136" s="54"/>
      <c r="Z136" s="118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  <c r="AM136" s="119"/>
      <c r="AN136" s="119"/>
      <c r="AO136" s="119"/>
      <c r="AP136" s="119"/>
      <c r="AQ136" s="119"/>
      <c r="AR136" s="119"/>
      <c r="AS136" s="119"/>
      <c r="AT136" s="119"/>
      <c r="AU136" s="119"/>
      <c r="AV136" s="119"/>
      <c r="AW136" s="119"/>
      <c r="AX136" s="119"/>
      <c r="AY136" s="119"/>
      <c r="AZ136" s="119"/>
      <c r="BA136" s="119"/>
      <c r="BB136" s="119"/>
      <c r="BC136" s="119"/>
      <c r="BD136" s="120"/>
      <c r="BE136" s="1"/>
      <c r="BF136" s="1"/>
    </row>
    <row r="137" spans="1:58" ht="12.6" thickBot="1" x14ac:dyDescent="0.3">
      <c r="A137" s="1"/>
      <c r="B137" s="1"/>
      <c r="C137" s="1"/>
      <c r="D137" s="1"/>
      <c r="E137" s="1"/>
      <c r="F137" s="58"/>
      <c r="G137" s="5" t="s">
        <v>7</v>
      </c>
      <c r="H137" s="1"/>
      <c r="I137" s="1" t="s">
        <v>65</v>
      </c>
      <c r="J137" s="1"/>
      <c r="K137" s="1"/>
      <c r="L137" s="1"/>
      <c r="M137" s="5" t="s">
        <v>7</v>
      </c>
      <c r="N137" s="166" t="s">
        <v>91</v>
      </c>
      <c r="O137" s="1"/>
      <c r="P137" s="1"/>
      <c r="Q137" s="1" t="s">
        <v>9</v>
      </c>
      <c r="R137" s="1"/>
      <c r="S137" s="5" t="s">
        <v>7</v>
      </c>
      <c r="T137" s="19"/>
      <c r="U137" s="25"/>
      <c r="V137" s="1"/>
      <c r="W137" s="12"/>
      <c r="X137" s="10"/>
      <c r="Y137" s="54"/>
      <c r="Z137" s="118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  <c r="AL137" s="119"/>
      <c r="AM137" s="119"/>
      <c r="AN137" s="119"/>
      <c r="AO137" s="119"/>
      <c r="AP137" s="119"/>
      <c r="AQ137" s="119"/>
      <c r="AR137" s="119"/>
      <c r="AS137" s="119"/>
      <c r="AT137" s="119"/>
      <c r="AU137" s="119"/>
      <c r="AV137" s="119"/>
      <c r="AW137" s="119"/>
      <c r="AX137" s="119"/>
      <c r="AY137" s="119"/>
      <c r="AZ137" s="119"/>
      <c r="BA137" s="119"/>
      <c r="BB137" s="119"/>
      <c r="BC137" s="119"/>
      <c r="BD137" s="120"/>
      <c r="BE137" s="1"/>
      <c r="BF137" s="1"/>
    </row>
    <row r="138" spans="1:58" ht="4.05" customHeight="1" thickTop="1" x14ac:dyDescent="0.25">
      <c r="A138" s="1"/>
      <c r="B138" s="1"/>
      <c r="C138" s="1"/>
      <c r="D138" s="1"/>
      <c r="E138" s="1"/>
      <c r="F138" s="58"/>
      <c r="G138" s="5"/>
      <c r="H138" s="1"/>
      <c r="I138" s="1"/>
      <c r="J138" s="1"/>
      <c r="K138" s="1"/>
      <c r="L138" s="1"/>
      <c r="M138" s="5"/>
      <c r="N138" s="50"/>
      <c r="O138" s="1"/>
      <c r="P138" s="1"/>
      <c r="Q138" s="1"/>
      <c r="R138" s="1"/>
      <c r="S138" s="5"/>
      <c r="T138" s="1"/>
      <c r="U138" s="25"/>
      <c r="V138" s="1"/>
      <c r="W138" s="12"/>
      <c r="X138" s="10"/>
      <c r="Y138" s="54"/>
      <c r="Z138" s="118"/>
      <c r="AA138" s="119"/>
      <c r="AB138" s="119"/>
      <c r="AC138" s="119"/>
      <c r="AD138" s="119"/>
      <c r="AE138" s="119"/>
      <c r="AF138" s="119"/>
      <c r="AG138" s="119"/>
      <c r="AH138" s="119"/>
      <c r="AI138" s="119"/>
      <c r="AJ138" s="119"/>
      <c r="AK138" s="119"/>
      <c r="AL138" s="119"/>
      <c r="AM138" s="119"/>
      <c r="AN138" s="119"/>
      <c r="AO138" s="119"/>
      <c r="AP138" s="119"/>
      <c r="AQ138" s="119"/>
      <c r="AR138" s="119"/>
      <c r="AS138" s="119"/>
      <c r="AT138" s="119"/>
      <c r="AU138" s="119"/>
      <c r="AV138" s="119"/>
      <c r="AW138" s="119"/>
      <c r="AX138" s="119"/>
      <c r="AY138" s="119"/>
      <c r="AZ138" s="119"/>
      <c r="BA138" s="119"/>
      <c r="BB138" s="119"/>
      <c r="BC138" s="119"/>
      <c r="BD138" s="120"/>
      <c r="BE138" s="1"/>
      <c r="BF138" s="1"/>
    </row>
    <row r="139" spans="1:58" s="24" customFormat="1" x14ac:dyDescent="0.25">
      <c r="A139" s="20"/>
      <c r="B139" s="20"/>
      <c r="C139" s="20"/>
      <c r="D139" s="20"/>
      <c r="E139" s="20"/>
      <c r="F139" s="63"/>
      <c r="G139" s="21" t="s">
        <v>7</v>
      </c>
      <c r="H139" s="20"/>
      <c r="I139" s="20" t="s">
        <v>66</v>
      </c>
      <c r="J139" s="20"/>
      <c r="K139" s="20"/>
      <c r="L139" s="20"/>
      <c r="M139" s="21"/>
      <c r="N139" s="20"/>
      <c r="O139" s="20"/>
      <c r="P139" s="20"/>
      <c r="Q139" s="20" t="s">
        <v>15</v>
      </c>
      <c r="R139" s="20"/>
      <c r="S139" s="21" t="s">
        <v>7</v>
      </c>
      <c r="T139" s="29"/>
      <c r="U139" s="27" t="s">
        <v>10</v>
      </c>
      <c r="V139" s="20"/>
      <c r="W139" s="22"/>
      <c r="X139" s="23"/>
      <c r="Y139" s="55"/>
      <c r="Z139" s="123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5"/>
      <c r="BE139" s="20"/>
      <c r="BF139" s="20"/>
    </row>
    <row r="140" spans="1:58" ht="4.05" customHeight="1" x14ac:dyDescent="0.25">
      <c r="A140" s="1"/>
      <c r="B140" s="1"/>
      <c r="C140" s="1"/>
      <c r="D140" s="1"/>
      <c r="E140" s="1"/>
      <c r="F140" s="58"/>
      <c r="G140" s="5"/>
      <c r="H140" s="1"/>
      <c r="I140" s="1"/>
      <c r="J140" s="1"/>
      <c r="K140" s="1"/>
      <c r="L140" s="1"/>
      <c r="M140" s="5"/>
      <c r="N140" s="1"/>
      <c r="O140" s="1"/>
      <c r="P140" s="1"/>
      <c r="Q140" s="1"/>
      <c r="R140" s="1"/>
      <c r="S140" s="5"/>
      <c r="T140" s="1"/>
      <c r="U140" s="25"/>
      <c r="V140" s="1"/>
      <c r="W140" s="12"/>
      <c r="X140" s="10"/>
      <c r="Y140" s="54"/>
      <c r="Z140" s="118"/>
      <c r="AA140" s="119"/>
      <c r="AB140" s="119"/>
      <c r="AC140" s="119"/>
      <c r="AD140" s="119"/>
      <c r="AE140" s="119"/>
      <c r="AF140" s="119"/>
      <c r="AG140" s="119"/>
      <c r="AH140" s="119"/>
      <c r="AI140" s="119"/>
      <c r="AJ140" s="119"/>
      <c r="AK140" s="119"/>
      <c r="AL140" s="119"/>
      <c r="AM140" s="119"/>
      <c r="AN140" s="119"/>
      <c r="AO140" s="119"/>
      <c r="AP140" s="119"/>
      <c r="AQ140" s="119"/>
      <c r="AR140" s="119"/>
      <c r="AS140" s="119"/>
      <c r="AT140" s="119"/>
      <c r="AU140" s="119"/>
      <c r="AV140" s="119"/>
      <c r="AW140" s="119"/>
      <c r="AX140" s="119"/>
      <c r="AY140" s="119"/>
      <c r="AZ140" s="119"/>
      <c r="BA140" s="119"/>
      <c r="BB140" s="119"/>
      <c r="BC140" s="119"/>
      <c r="BD140" s="120"/>
      <c r="BE140" s="1"/>
      <c r="BF140" s="1"/>
    </row>
    <row r="141" spans="1:58" s="24" customFormat="1" x14ac:dyDescent="0.25">
      <c r="A141" s="20"/>
      <c r="B141" s="20"/>
      <c r="C141" s="20"/>
      <c r="D141" s="20"/>
      <c r="E141" s="20"/>
      <c r="F141" s="63"/>
      <c r="G141" s="21" t="s">
        <v>7</v>
      </c>
      <c r="H141" s="20"/>
      <c r="I141" s="20" t="s">
        <v>16</v>
      </c>
      <c r="J141" s="20"/>
      <c r="K141" s="20"/>
      <c r="L141" s="20"/>
      <c r="M141" s="21"/>
      <c r="N141" s="20"/>
      <c r="O141" s="20"/>
      <c r="P141" s="20"/>
      <c r="Q141" s="20" t="str">
        <f>IF(T139=справочники!$E$8,"a+qx",IF(T139=справочники!$E$9,"aq^x",IF(T139=справочники!$E$10,"a^(qx)","??")))</f>
        <v>??</v>
      </c>
      <c r="R141" s="20"/>
      <c r="S141" s="21" t="s">
        <v>7</v>
      </c>
      <c r="T141" s="36"/>
      <c r="U141" s="27"/>
      <c r="V141" s="20"/>
      <c r="W141" s="22"/>
      <c r="X141" s="23"/>
      <c r="Y141" s="55"/>
      <c r="Z141" s="123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5"/>
      <c r="BE141" s="20"/>
      <c r="BF141" s="20"/>
    </row>
    <row r="142" spans="1:58" ht="4.05" customHeight="1" x14ac:dyDescent="0.25">
      <c r="A142" s="1"/>
      <c r="B142" s="1"/>
      <c r="C142" s="1"/>
      <c r="D142" s="1"/>
      <c r="E142" s="1"/>
      <c r="F142" s="58"/>
      <c r="G142" s="5"/>
      <c r="H142" s="1"/>
      <c r="I142" s="1"/>
      <c r="J142" s="1"/>
      <c r="K142" s="1"/>
      <c r="L142" s="1"/>
      <c r="M142" s="5"/>
      <c r="N142" s="1"/>
      <c r="O142" s="1"/>
      <c r="P142" s="1"/>
      <c r="Q142" s="1"/>
      <c r="R142" s="1"/>
      <c r="S142" s="5"/>
      <c r="T142" s="1"/>
      <c r="U142" s="25"/>
      <c r="V142" s="1"/>
      <c r="W142" s="12"/>
      <c r="X142" s="10"/>
      <c r="Y142" s="54"/>
      <c r="Z142" s="118"/>
      <c r="AA142" s="119"/>
      <c r="AB142" s="119"/>
      <c r="AC142" s="119"/>
      <c r="AD142" s="119"/>
      <c r="AE142" s="119"/>
      <c r="AF142" s="119"/>
      <c r="AG142" s="119"/>
      <c r="AH142" s="119"/>
      <c r="AI142" s="119"/>
      <c r="AJ142" s="119"/>
      <c r="AK142" s="119"/>
      <c r="AL142" s="119"/>
      <c r="AM142" s="119"/>
      <c r="AN142" s="119"/>
      <c r="AO142" s="119"/>
      <c r="AP142" s="119"/>
      <c r="AQ142" s="119"/>
      <c r="AR142" s="119"/>
      <c r="AS142" s="119"/>
      <c r="AT142" s="119"/>
      <c r="AU142" s="119"/>
      <c r="AV142" s="119"/>
      <c r="AW142" s="119"/>
      <c r="AX142" s="119"/>
      <c r="AY142" s="119"/>
      <c r="AZ142" s="119"/>
      <c r="BA142" s="119"/>
      <c r="BB142" s="119"/>
      <c r="BC142" s="119"/>
      <c r="BD142" s="120"/>
      <c r="BE142" s="1"/>
      <c r="BF142" s="1"/>
    </row>
    <row r="143" spans="1:58" s="4" customFormat="1" x14ac:dyDescent="0.25">
      <c r="A143" s="3"/>
      <c r="B143" s="3"/>
      <c r="C143" s="3"/>
      <c r="D143" s="3"/>
      <c r="E143" s="3"/>
      <c r="F143" s="62">
        <v>2</v>
      </c>
      <c r="G143" s="5" t="s">
        <v>7</v>
      </c>
      <c r="H143" s="3"/>
      <c r="I143" s="3" t="str">
        <f>"Кол-во выданных займов по "&amp;N137</f>
        <v>Кол-во выданных займов по Тариф-4</v>
      </c>
      <c r="J143" s="3"/>
      <c r="K143" s="3"/>
      <c r="L143" s="3"/>
      <c r="M143" s="5"/>
      <c r="N143" s="3"/>
      <c r="O143" s="3"/>
      <c r="P143" s="3"/>
      <c r="Q143" s="3" t="s">
        <v>9</v>
      </c>
      <c r="R143" s="3"/>
      <c r="S143" s="5"/>
      <c r="T143" s="3"/>
      <c r="U143" s="25"/>
      <c r="V143" s="3"/>
      <c r="W143" s="12"/>
      <c r="X143" s="12"/>
      <c r="Y143" s="54"/>
      <c r="Z143" s="115"/>
      <c r="AA143" s="116">
        <f>IF(AA$6="",0,$T137)</f>
        <v>0</v>
      </c>
      <c r="AB143" s="116">
        <f>IF(AB$6="",0,IF($T139=справочники!$E$8,$T137+$T141*(AB$1-$AA$1),IF($T139=справочники!$E$9,$T137*POWER($T141,(AB$1-$AA$1)),IF($T139=справочники!$E$10,POWER($T137,$T141*(AB$1-$AA$1)),0))))</f>
        <v>0</v>
      </c>
      <c r="AC143" s="116">
        <f>IF(AC$6="",0,IF($T139=справочники!$E$8,$T137+$T141*(AC$1-$AA$1),IF($T139=справочники!$E$9,$T137*POWER($T141,(AC$1-$AA$1)),IF($T139=справочники!$E$10,POWER($T137,$T141*(AC$1-$AA$1)),0))))</f>
        <v>0</v>
      </c>
      <c r="AD143" s="116">
        <f>IF(AD$6="",0,IF($T139=справочники!$E$8,$T137+$T141*(AD$1-$AA$1),IF($T139=справочники!$E$9,$T137*POWER($T141,(AD$1-$AA$1)),IF($T139=справочники!$E$10,POWER($T137,$T141*(AD$1-$AA$1)),0))))</f>
        <v>0</v>
      </c>
      <c r="AE143" s="116">
        <f>IF(AE$6="",0,IF($T139=справочники!$E$8,$T137+$T141*(AE$1-$AA$1),IF($T139=справочники!$E$9,$T137*POWER($T141,(AE$1-$AA$1)),IF($T139=справочники!$E$10,POWER($T137,$T141*(AE$1-$AA$1)),0))))</f>
        <v>0</v>
      </c>
      <c r="AF143" s="116">
        <f>IF(AF$6="",0,IF($T139=справочники!$E$8,$T137+$T141*(AF$1-$AA$1),IF($T139=справочники!$E$9,$T137*POWER($T141,(AF$1-$AA$1)),IF($T139=справочники!$E$10,POWER($T137,$T141*(AF$1-$AA$1)),0))))</f>
        <v>0</v>
      </c>
      <c r="AG143" s="116">
        <f>IF(AG$6="",0,IF($T139=справочники!$E$8,$T137+$T141*(AG$1-$AA$1),IF($T139=справочники!$E$9,$T137*POWER($T141,(AG$1-$AA$1)),IF($T139=справочники!$E$10,POWER($T137,$T141*(AG$1-$AA$1)),0))))</f>
        <v>0</v>
      </c>
      <c r="AH143" s="116">
        <f>IF(AH$6="",0,IF($T139=справочники!$E$8,$T137+$T141*(AH$1-$AA$1),IF($T139=справочники!$E$9,$T137*POWER($T141,(AH$1-$AA$1)),IF($T139=справочники!$E$10,POWER($T137,$T141*(AH$1-$AA$1)),0))))</f>
        <v>0</v>
      </c>
      <c r="AI143" s="116">
        <f>IF(AI$6="",0,IF($T139=справочники!$E$8,$T137+$T141*(AI$1-$AA$1),IF($T139=справочники!$E$9,$T137*POWER($T141,(AI$1-$AA$1)),IF($T139=справочники!$E$10,POWER($T137,$T141*(AI$1-$AA$1)),0))))</f>
        <v>0</v>
      </c>
      <c r="AJ143" s="116">
        <f>IF(AJ$6="",0,IF($T139=справочники!$E$8,$T137+$T141*(AJ$1-$AA$1),IF($T139=справочники!$E$9,$T137*POWER($T141,(AJ$1-$AA$1)),IF($T139=справочники!$E$10,POWER($T137,$T141*(AJ$1-$AA$1)),0))))</f>
        <v>0</v>
      </c>
      <c r="AK143" s="116">
        <f>IF(AK$6="",0,IF($T139=справочники!$E$8,$T137+$T141*(AK$1-$AA$1),IF($T139=справочники!$E$9,$T137*POWER($T141,(AK$1-$AA$1)),IF($T139=справочники!$E$10,POWER($T137,$T141*(AK$1-$AA$1)),0))))</f>
        <v>0</v>
      </c>
      <c r="AL143" s="116">
        <f>IF(AL$6="",0,IF($T139=справочники!$E$8,$T137+$T141*(AL$1-$AA$1),IF($T139=справочники!$E$9,$T137*POWER($T141,(AL$1-$AA$1)),IF($T139=справочники!$E$10,POWER($T137,$T141*(AL$1-$AA$1)),0))))</f>
        <v>0</v>
      </c>
      <c r="AM143" s="116">
        <f>IF(AM$6="",0,IF($T139=справочники!$E$8,$T137+$T141*(AM$1-$AA$1),IF($T139=справочники!$E$9,$T137*POWER($T141,(AM$1-$AA$1)),IF($T139=справочники!$E$10,POWER($T137,$T141*(AM$1-$AA$1)),0))))</f>
        <v>0</v>
      </c>
      <c r="AN143" s="116">
        <f>IF(AN$6="",0,IF($T139=справочники!$E$8,$T137+$T141*(AN$1-$AA$1),IF($T139=справочники!$E$9,$T137*POWER($T141,(AN$1-$AA$1)),IF($T139=справочники!$E$10,POWER($T137,$T141*(AN$1-$AA$1)),0))))</f>
        <v>0</v>
      </c>
      <c r="AO143" s="116">
        <f>IF(AO$6="",0,IF($T139=справочники!$E$8,$T137+$T141*(AO$1-$AA$1),IF($T139=справочники!$E$9,$T137*POWER($T141,(AO$1-$AA$1)),IF($T139=справочники!$E$10,POWER($T137,$T141*(AO$1-$AA$1)),0))))</f>
        <v>0</v>
      </c>
      <c r="AP143" s="116">
        <f>IF(AP$6="",0,IF($T139=справочники!$E$8,$T137+$T141*(AP$1-$AA$1),IF($T139=справочники!$E$9,$T137*POWER($T141,(AP$1-$AA$1)),IF($T139=справочники!$E$10,POWER($T137,$T141*(AP$1-$AA$1)),0))))</f>
        <v>0</v>
      </c>
      <c r="AQ143" s="116">
        <f>IF(AQ$6="",0,IF($T139=справочники!$E$8,$T137+$T141*(AQ$1-$AA$1),IF($T139=справочники!$E$9,$T137*POWER($T141,(AQ$1-$AA$1)),IF($T139=справочники!$E$10,POWER($T137,$T141*(AQ$1-$AA$1)),0))))</f>
        <v>0</v>
      </c>
      <c r="AR143" s="116">
        <f>IF(AR$6="",0,IF($T139=справочники!$E$8,$T137+$T141*(AR$1-$AA$1),IF($T139=справочники!$E$9,$T137*POWER($T141,(AR$1-$AA$1)),IF($T139=справочники!$E$10,POWER($T137,$T141*(AR$1-$AA$1)),0))))</f>
        <v>0</v>
      </c>
      <c r="AS143" s="116">
        <f>IF(AS$6="",0,IF($T139=справочники!$E$8,$T137+$T141*(AS$1-$AA$1),IF($T139=справочники!$E$9,$T137*POWER($T141,(AS$1-$AA$1)),IF($T139=справочники!$E$10,POWER($T137,$T141*(AS$1-$AA$1)),0))))</f>
        <v>0</v>
      </c>
      <c r="AT143" s="116">
        <f>IF(AT$6="",0,IF($T139=справочники!$E$8,$T137+$T141*(AT$1-$AA$1),IF($T139=справочники!$E$9,$T137*POWER($T141,(AT$1-$AA$1)),IF($T139=справочники!$E$10,POWER($T137,$T141*(AT$1-$AA$1)),0))))</f>
        <v>0</v>
      </c>
      <c r="AU143" s="116">
        <f>IF(AU$6="",0,IF($T139=справочники!$E$8,$T137+$T141*(AU$1-$AA$1),IF($T139=справочники!$E$9,$T137*POWER($T141,(AU$1-$AA$1)),IF($T139=справочники!$E$10,POWER($T137,$T141*(AU$1-$AA$1)),0))))</f>
        <v>0</v>
      </c>
      <c r="AV143" s="116">
        <f>IF(AV$6="",0,IF($T139=справочники!$E$8,$T137+$T141*(AV$1-$AA$1),IF($T139=справочники!$E$9,$T137*POWER($T141,(AV$1-$AA$1)),IF($T139=справочники!$E$10,POWER($T137,$T141*(AV$1-$AA$1)),0))))</f>
        <v>0</v>
      </c>
      <c r="AW143" s="116">
        <f>IF(AW$6="",0,IF($T139=справочники!$E$8,$T137+$T141*(AW$1-$AA$1),IF($T139=справочники!$E$9,$T137*POWER($T141,(AW$1-$AA$1)),IF($T139=справочники!$E$10,POWER($T137,$T141*(AW$1-$AA$1)),0))))</f>
        <v>0</v>
      </c>
      <c r="AX143" s="116">
        <f>IF(AX$6="",0,IF($T139=справочники!$E$8,$T137+$T141*(AX$1-$AA$1),IF($T139=справочники!$E$9,$T137*POWER($T141,(AX$1-$AA$1)),IF($T139=справочники!$E$10,POWER($T137,$T141*(AX$1-$AA$1)),0))))</f>
        <v>0</v>
      </c>
      <c r="AY143" s="116">
        <f>IF(AY$6="",0,IF($T139=справочники!$E$8,$T137+$T141*(AY$1-$AA$1),IF($T139=справочники!$E$9,$T137*POWER($T141,(AY$1-$AA$1)),IF($T139=справочники!$E$10,POWER($T137,$T141*(AY$1-$AA$1)),0))))</f>
        <v>0</v>
      </c>
      <c r="AZ143" s="116">
        <f>IF(AZ$6="",0,IF($T139=справочники!$E$8,$T137+$T141*(AZ$1-$AA$1),IF($T139=справочники!$E$9,$T137*POWER($T141,(AZ$1-$AA$1)),IF($T139=справочники!$E$10,POWER($T137,$T141*(AZ$1-$AA$1)),0))))</f>
        <v>0</v>
      </c>
      <c r="BA143" s="116">
        <f>IF(BA$6="",0,IF($T139=справочники!$E$8,$T137+$T141*(BA$1-$AA$1),IF($T139=справочники!$E$9,$T137*POWER($T141,(BA$1-$AA$1)),IF($T139=справочники!$E$10,POWER($T137,$T141*(BA$1-$AA$1)),0))))</f>
        <v>0</v>
      </c>
      <c r="BB143" s="116">
        <f>IF(BB$6="",0,IF($T139=справочники!$E$8,$T137+$T141*(BB$1-$AA$1),IF($T139=справочники!$E$9,$T137*POWER($T141,(BB$1-$AA$1)),IF($T139=справочники!$E$10,POWER($T137,$T141*(BB$1-$AA$1)),0))))</f>
        <v>0</v>
      </c>
      <c r="BC143" s="116">
        <f>IF(BC$6="",0,IF($T139=справочники!$E$8,$T137+$T141*(BC$1-$AA$1),IF($T139=справочники!$E$9,$T137*POWER($T141,(BC$1-$AA$1)),IF($T139=справочники!$E$10,POWER($T137,$T141*(BC$1-$AA$1)),0))))</f>
        <v>0</v>
      </c>
      <c r="BD143" s="117">
        <f>IF(BD$6="",0,IF($T139=справочники!$E$8,$T137+$T141*(BD$1-$AA$1),IF($T139=справочники!$E$9,$T137*POWER($T141,(BD$1-$AA$1)),IF($T139=справочники!$E$10,POWER($T137,$T141*(BD$1-$AA$1)),0))))</f>
        <v>0</v>
      </c>
      <c r="BE143" s="3"/>
      <c r="BF143" s="3"/>
    </row>
    <row r="144" spans="1:58" ht="4.05" customHeight="1" x14ac:dyDescent="0.25">
      <c r="A144" s="1"/>
      <c r="B144" s="1"/>
      <c r="C144" s="1"/>
      <c r="D144" s="1"/>
      <c r="E144" s="1"/>
      <c r="F144" s="58"/>
      <c r="G144" s="5"/>
      <c r="H144" s="1"/>
      <c r="I144" s="1"/>
      <c r="J144" s="1"/>
      <c r="K144" s="1"/>
      <c r="L144" s="1"/>
      <c r="M144" s="5"/>
      <c r="N144" s="1"/>
      <c r="O144" s="1"/>
      <c r="P144" s="1"/>
      <c r="Q144" s="1"/>
      <c r="R144" s="1"/>
      <c r="S144" s="5"/>
      <c r="T144" s="1"/>
      <c r="U144" s="25"/>
      <c r="V144" s="1"/>
      <c r="W144" s="12"/>
      <c r="X144" s="10"/>
      <c r="Y144" s="54"/>
      <c r="Z144" s="118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9"/>
      <c r="AN144" s="119"/>
      <c r="AO144" s="119"/>
      <c r="AP144" s="119"/>
      <c r="AQ144" s="119"/>
      <c r="AR144" s="119"/>
      <c r="AS144" s="119"/>
      <c r="AT144" s="119"/>
      <c r="AU144" s="119"/>
      <c r="AV144" s="119"/>
      <c r="AW144" s="119"/>
      <c r="AX144" s="119"/>
      <c r="AY144" s="119"/>
      <c r="AZ144" s="119"/>
      <c r="BA144" s="119"/>
      <c r="BB144" s="119"/>
      <c r="BC144" s="119"/>
      <c r="BD144" s="120"/>
      <c r="BE144" s="1"/>
      <c r="BF144" s="1"/>
    </row>
    <row r="145" spans="1:58" x14ac:dyDescent="0.25">
      <c r="A145" s="1"/>
      <c r="B145" s="1"/>
      <c r="C145" s="1"/>
      <c r="D145" s="1"/>
      <c r="E145" s="1"/>
      <c r="F145" s="58"/>
      <c r="G145" s="5" t="s">
        <v>7</v>
      </c>
      <c r="H145" s="1"/>
      <c r="I145" s="1" t="s">
        <v>68</v>
      </c>
      <c r="J145" s="1"/>
      <c r="K145" s="1"/>
      <c r="L145" s="1"/>
      <c r="M145" s="5" t="s">
        <v>7</v>
      </c>
      <c r="N145" s="1" t="s">
        <v>69</v>
      </c>
      <c r="O145" s="1"/>
      <c r="P145" s="1"/>
      <c r="Q145" s="1" t="s">
        <v>67</v>
      </c>
      <c r="R145" s="1"/>
      <c r="S145" s="5" t="s">
        <v>7</v>
      </c>
      <c r="T145" s="154"/>
      <c r="U145" s="25"/>
      <c r="V145" s="1"/>
      <c r="W145" s="12"/>
      <c r="X145" s="10"/>
      <c r="Y145" s="54"/>
      <c r="Z145" s="118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19"/>
      <c r="AK145" s="119"/>
      <c r="AL145" s="119"/>
      <c r="AM145" s="119"/>
      <c r="AN145" s="119"/>
      <c r="AO145" s="119"/>
      <c r="AP145" s="119"/>
      <c r="AQ145" s="119"/>
      <c r="AR145" s="119"/>
      <c r="AS145" s="119"/>
      <c r="AT145" s="119"/>
      <c r="AU145" s="119"/>
      <c r="AV145" s="119"/>
      <c r="AW145" s="119"/>
      <c r="AX145" s="119"/>
      <c r="AY145" s="119"/>
      <c r="AZ145" s="119"/>
      <c r="BA145" s="119"/>
      <c r="BB145" s="119"/>
      <c r="BC145" s="119"/>
      <c r="BD145" s="120"/>
      <c r="BE145" s="1"/>
      <c r="BF145" s="1"/>
    </row>
    <row r="146" spans="1:58" ht="4.05" customHeight="1" x14ac:dyDescent="0.25">
      <c r="A146" s="1"/>
      <c r="B146" s="1"/>
      <c r="C146" s="1"/>
      <c r="D146" s="1"/>
      <c r="E146" s="1"/>
      <c r="F146" s="58"/>
      <c r="G146" s="5"/>
      <c r="H146" s="1"/>
      <c r="I146" s="1"/>
      <c r="J146" s="1"/>
      <c r="K146" s="1"/>
      <c r="L146" s="1"/>
      <c r="M146" s="5"/>
      <c r="N146" s="1"/>
      <c r="O146" s="1"/>
      <c r="P146" s="1"/>
      <c r="Q146" s="1"/>
      <c r="R146" s="1"/>
      <c r="S146" s="5"/>
      <c r="T146" s="1"/>
      <c r="U146" s="25"/>
      <c r="V146" s="1"/>
      <c r="W146" s="12"/>
      <c r="X146" s="10"/>
      <c r="Y146" s="54"/>
      <c r="Z146" s="118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  <c r="AM146" s="119"/>
      <c r="AN146" s="119"/>
      <c r="AO146" s="119"/>
      <c r="AP146" s="119"/>
      <c r="AQ146" s="119"/>
      <c r="AR146" s="119"/>
      <c r="AS146" s="119"/>
      <c r="AT146" s="119"/>
      <c r="AU146" s="119"/>
      <c r="AV146" s="119"/>
      <c r="AW146" s="119"/>
      <c r="AX146" s="119"/>
      <c r="AY146" s="119"/>
      <c r="AZ146" s="119"/>
      <c r="BA146" s="119"/>
      <c r="BB146" s="119"/>
      <c r="BC146" s="119"/>
      <c r="BD146" s="120"/>
      <c r="BE146" s="1"/>
      <c r="BF146" s="1"/>
    </row>
    <row r="147" spans="1:58" s="24" customFormat="1" x14ac:dyDescent="0.25">
      <c r="A147" s="20"/>
      <c r="B147" s="20"/>
      <c r="C147" s="20"/>
      <c r="D147" s="20"/>
      <c r="E147" s="20"/>
      <c r="F147" s="63"/>
      <c r="G147" s="21" t="s">
        <v>7</v>
      </c>
      <c r="H147" s="20"/>
      <c r="I147" s="20" t="s">
        <v>70</v>
      </c>
      <c r="J147" s="20"/>
      <c r="K147" s="20"/>
      <c r="L147" s="20"/>
      <c r="M147" s="21"/>
      <c r="N147" s="20"/>
      <c r="O147" s="20"/>
      <c r="P147" s="20"/>
      <c r="Q147" s="34" t="s">
        <v>17</v>
      </c>
      <c r="R147" s="20"/>
      <c r="S147" s="21" t="s">
        <v>7</v>
      </c>
      <c r="T147" s="35"/>
      <c r="U147" s="27"/>
      <c r="V147" s="20"/>
      <c r="W147" s="22"/>
      <c r="X147" s="23"/>
      <c r="Y147" s="55"/>
      <c r="Z147" s="123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4"/>
      <c r="AW147" s="124"/>
      <c r="AX147" s="124"/>
      <c r="AY147" s="124"/>
      <c r="AZ147" s="124"/>
      <c r="BA147" s="124"/>
      <c r="BB147" s="124"/>
      <c r="BC147" s="124"/>
      <c r="BD147" s="125"/>
      <c r="BE147" s="20"/>
      <c r="BF147" s="20"/>
    </row>
    <row r="148" spans="1:58" ht="4.05" customHeight="1" x14ac:dyDescent="0.25">
      <c r="A148" s="1"/>
      <c r="B148" s="1"/>
      <c r="C148" s="1"/>
      <c r="D148" s="1"/>
      <c r="E148" s="1"/>
      <c r="F148" s="58"/>
      <c r="G148" s="5"/>
      <c r="H148" s="1"/>
      <c r="I148" s="1"/>
      <c r="J148" s="1"/>
      <c r="K148" s="1"/>
      <c r="L148" s="1"/>
      <c r="M148" s="5"/>
      <c r="N148" s="1"/>
      <c r="O148" s="1"/>
      <c r="P148" s="1"/>
      <c r="Q148" s="1"/>
      <c r="R148" s="1"/>
      <c r="S148" s="5"/>
      <c r="T148" s="1"/>
      <c r="U148" s="25"/>
      <c r="V148" s="1"/>
      <c r="W148" s="12"/>
      <c r="X148" s="10"/>
      <c r="Y148" s="54"/>
      <c r="Z148" s="118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19"/>
      <c r="AO148" s="119"/>
      <c r="AP148" s="119"/>
      <c r="AQ148" s="119"/>
      <c r="AR148" s="119"/>
      <c r="AS148" s="119"/>
      <c r="AT148" s="119"/>
      <c r="AU148" s="119"/>
      <c r="AV148" s="119"/>
      <c r="AW148" s="119"/>
      <c r="AX148" s="119"/>
      <c r="AY148" s="119"/>
      <c r="AZ148" s="119"/>
      <c r="BA148" s="119"/>
      <c r="BB148" s="119"/>
      <c r="BC148" s="119"/>
      <c r="BD148" s="120"/>
      <c r="BE148" s="1"/>
      <c r="BF148" s="1"/>
    </row>
    <row r="149" spans="1:58" s="39" customFormat="1" x14ac:dyDescent="0.25">
      <c r="A149" s="38"/>
      <c r="B149" s="38"/>
      <c r="C149" s="38"/>
      <c r="D149" s="38"/>
      <c r="E149" s="38"/>
      <c r="F149" s="64">
        <v>2</v>
      </c>
      <c r="G149" s="21" t="s">
        <v>7</v>
      </c>
      <c r="H149" s="38"/>
      <c r="I149" s="38" t="s">
        <v>44</v>
      </c>
      <c r="J149" s="38"/>
      <c r="K149" s="38"/>
      <c r="L149" s="38"/>
      <c r="M149" s="21"/>
      <c r="N149" s="38" t="str">
        <f>N145</f>
        <v>Средний размер займа</v>
      </c>
      <c r="O149" s="38"/>
      <c r="P149" s="38"/>
      <c r="Q149" s="38" t="s">
        <v>67</v>
      </c>
      <c r="R149" s="38"/>
      <c r="S149" s="21"/>
      <c r="T149" s="38"/>
      <c r="U149" s="27"/>
      <c r="V149" s="38"/>
      <c r="W149" s="22"/>
      <c r="X149" s="22"/>
      <c r="Y149" s="55"/>
      <c r="Z149" s="137"/>
      <c r="AA149" s="152">
        <f>IF(AA$6="",0,$T145)</f>
        <v>0</v>
      </c>
      <c r="AB149" s="152">
        <f>IF(AB$6="",0,$T145*POWER(1+$T147,(AB$1-$AA$1)))</f>
        <v>0</v>
      </c>
      <c r="AC149" s="152">
        <f t="shared" ref="AC149:BD149" si="101">IF(AC$6="",0,$T145*POWER(1+$T147,(AC$1-$AA$1)))</f>
        <v>0</v>
      </c>
      <c r="AD149" s="152">
        <f t="shared" si="101"/>
        <v>0</v>
      </c>
      <c r="AE149" s="152">
        <f t="shared" si="101"/>
        <v>0</v>
      </c>
      <c r="AF149" s="152">
        <f t="shared" si="101"/>
        <v>0</v>
      </c>
      <c r="AG149" s="152">
        <f t="shared" si="101"/>
        <v>0</v>
      </c>
      <c r="AH149" s="152">
        <f t="shared" si="101"/>
        <v>0</v>
      </c>
      <c r="AI149" s="152">
        <f t="shared" si="101"/>
        <v>0</v>
      </c>
      <c r="AJ149" s="152">
        <f t="shared" si="101"/>
        <v>0</v>
      </c>
      <c r="AK149" s="152">
        <f t="shared" si="101"/>
        <v>0</v>
      </c>
      <c r="AL149" s="152">
        <f t="shared" si="101"/>
        <v>0</v>
      </c>
      <c r="AM149" s="152">
        <f t="shared" si="101"/>
        <v>0</v>
      </c>
      <c r="AN149" s="152">
        <f t="shared" si="101"/>
        <v>0</v>
      </c>
      <c r="AO149" s="152">
        <f t="shared" si="101"/>
        <v>0</v>
      </c>
      <c r="AP149" s="152">
        <f t="shared" si="101"/>
        <v>0</v>
      </c>
      <c r="AQ149" s="152">
        <f t="shared" si="101"/>
        <v>0</v>
      </c>
      <c r="AR149" s="152">
        <f t="shared" si="101"/>
        <v>0</v>
      </c>
      <c r="AS149" s="152">
        <f t="shared" si="101"/>
        <v>0</v>
      </c>
      <c r="AT149" s="152">
        <f t="shared" si="101"/>
        <v>0</v>
      </c>
      <c r="AU149" s="152">
        <f t="shared" si="101"/>
        <v>0</v>
      </c>
      <c r="AV149" s="152">
        <f t="shared" si="101"/>
        <v>0</v>
      </c>
      <c r="AW149" s="152">
        <f t="shared" si="101"/>
        <v>0</v>
      </c>
      <c r="AX149" s="152">
        <f t="shared" si="101"/>
        <v>0</v>
      </c>
      <c r="AY149" s="152">
        <f t="shared" si="101"/>
        <v>0</v>
      </c>
      <c r="AZ149" s="152">
        <f t="shared" si="101"/>
        <v>0</v>
      </c>
      <c r="BA149" s="152">
        <f t="shared" si="101"/>
        <v>0</v>
      </c>
      <c r="BB149" s="152">
        <f t="shared" si="101"/>
        <v>0</v>
      </c>
      <c r="BC149" s="152">
        <f t="shared" si="101"/>
        <v>0</v>
      </c>
      <c r="BD149" s="153">
        <f t="shared" si="101"/>
        <v>0</v>
      </c>
      <c r="BE149" s="22"/>
      <c r="BF149" s="38"/>
    </row>
    <row r="150" spans="1:58" ht="4.05" customHeight="1" x14ac:dyDescent="0.25">
      <c r="A150" s="1"/>
      <c r="B150" s="1"/>
      <c r="C150" s="1"/>
      <c r="D150" s="1"/>
      <c r="E150" s="1"/>
      <c r="F150" s="58">
        <v>1</v>
      </c>
      <c r="G150" s="5"/>
      <c r="H150" s="1"/>
      <c r="I150" s="1"/>
      <c r="J150" s="1"/>
      <c r="K150" s="1"/>
      <c r="L150" s="1"/>
      <c r="M150" s="5"/>
      <c r="N150" s="1"/>
      <c r="O150" s="1"/>
      <c r="P150" s="1"/>
      <c r="Q150" s="1"/>
      <c r="R150" s="1"/>
      <c r="S150" s="5"/>
      <c r="T150" s="1"/>
      <c r="U150" s="25"/>
      <c r="V150" s="1"/>
      <c r="W150" s="12"/>
      <c r="X150" s="10"/>
      <c r="Y150" s="54"/>
      <c r="Z150" s="118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Q150" s="119"/>
      <c r="AR150" s="119"/>
      <c r="AS150" s="119"/>
      <c r="AT150" s="119"/>
      <c r="AU150" s="119"/>
      <c r="AV150" s="119"/>
      <c r="AW150" s="119"/>
      <c r="AX150" s="119"/>
      <c r="AY150" s="119"/>
      <c r="AZ150" s="119"/>
      <c r="BA150" s="119"/>
      <c r="BB150" s="119"/>
      <c r="BC150" s="119"/>
      <c r="BD150" s="120"/>
      <c r="BE150" s="1"/>
      <c r="BF150" s="1"/>
    </row>
    <row r="151" spans="1:58" s="4" customFormat="1" x14ac:dyDescent="0.25">
      <c r="A151" s="3"/>
      <c r="B151" s="3"/>
      <c r="C151" s="3"/>
      <c r="D151" s="3"/>
      <c r="E151" s="3" t="s">
        <v>75</v>
      </c>
      <c r="F151" s="62">
        <v>2</v>
      </c>
      <c r="G151" s="5" t="s">
        <v>7</v>
      </c>
      <c r="H151" s="3"/>
      <c r="I151" s="3" t="s">
        <v>77</v>
      </c>
      <c r="J151" s="3"/>
      <c r="K151" s="3"/>
      <c r="L151" s="3"/>
      <c r="M151" s="5"/>
      <c r="N151" s="3"/>
      <c r="O151" s="3"/>
      <c r="P151" s="3"/>
      <c r="Q151" s="3" t="s">
        <v>67</v>
      </c>
      <c r="R151" s="3"/>
      <c r="S151" s="5"/>
      <c r="T151" s="3"/>
      <c r="U151" s="25"/>
      <c r="V151" s="3"/>
      <c r="W151" s="12">
        <f>SUM($Y151:$BE151)</f>
        <v>0</v>
      </c>
      <c r="X151" s="12"/>
      <c r="Y151" s="54"/>
      <c r="Z151" s="115"/>
      <c r="AA151" s="116">
        <f>IF(AA$6="",0,AA143*AA149)</f>
        <v>0</v>
      </c>
      <c r="AB151" s="116">
        <f t="shared" ref="AB151:BD151" si="102">IF(AB$6="",0,AB143*AB149)</f>
        <v>0</v>
      </c>
      <c r="AC151" s="116">
        <f t="shared" si="102"/>
        <v>0</v>
      </c>
      <c r="AD151" s="116">
        <f t="shared" si="102"/>
        <v>0</v>
      </c>
      <c r="AE151" s="116">
        <f t="shared" si="102"/>
        <v>0</v>
      </c>
      <c r="AF151" s="116">
        <f t="shared" si="102"/>
        <v>0</v>
      </c>
      <c r="AG151" s="116">
        <f t="shared" si="102"/>
        <v>0</v>
      </c>
      <c r="AH151" s="116">
        <f t="shared" si="102"/>
        <v>0</v>
      </c>
      <c r="AI151" s="116">
        <f t="shared" si="102"/>
        <v>0</v>
      </c>
      <c r="AJ151" s="116">
        <f t="shared" si="102"/>
        <v>0</v>
      </c>
      <c r="AK151" s="116">
        <f t="shared" si="102"/>
        <v>0</v>
      </c>
      <c r="AL151" s="116">
        <f t="shared" si="102"/>
        <v>0</v>
      </c>
      <c r="AM151" s="116">
        <f t="shared" si="102"/>
        <v>0</v>
      </c>
      <c r="AN151" s="116">
        <f t="shared" si="102"/>
        <v>0</v>
      </c>
      <c r="AO151" s="116">
        <f t="shared" si="102"/>
        <v>0</v>
      </c>
      <c r="AP151" s="116">
        <f t="shared" si="102"/>
        <v>0</v>
      </c>
      <c r="AQ151" s="116">
        <f t="shared" si="102"/>
        <v>0</v>
      </c>
      <c r="AR151" s="116">
        <f t="shared" si="102"/>
        <v>0</v>
      </c>
      <c r="AS151" s="116">
        <f t="shared" si="102"/>
        <v>0</v>
      </c>
      <c r="AT151" s="116">
        <f t="shared" si="102"/>
        <v>0</v>
      </c>
      <c r="AU151" s="116">
        <f t="shared" si="102"/>
        <v>0</v>
      </c>
      <c r="AV151" s="116">
        <f t="shared" si="102"/>
        <v>0</v>
      </c>
      <c r="AW151" s="116">
        <f t="shared" si="102"/>
        <v>0</v>
      </c>
      <c r="AX151" s="116">
        <f t="shared" si="102"/>
        <v>0</v>
      </c>
      <c r="AY151" s="116">
        <f t="shared" si="102"/>
        <v>0</v>
      </c>
      <c r="AZ151" s="116">
        <f t="shared" si="102"/>
        <v>0</v>
      </c>
      <c r="BA151" s="116">
        <f t="shared" si="102"/>
        <v>0</v>
      </c>
      <c r="BB151" s="116">
        <f t="shared" si="102"/>
        <v>0</v>
      </c>
      <c r="BC151" s="116">
        <f t="shared" si="102"/>
        <v>0</v>
      </c>
      <c r="BD151" s="116">
        <f t="shared" si="102"/>
        <v>0</v>
      </c>
      <c r="BE151" s="3"/>
      <c r="BF151" s="3"/>
    </row>
    <row r="152" spans="1:58" ht="4.05" customHeight="1" x14ac:dyDescent="0.25">
      <c r="A152" s="1"/>
      <c r="B152" s="1"/>
      <c r="C152" s="1"/>
      <c r="D152" s="1"/>
      <c r="E152" s="1"/>
      <c r="F152" s="58"/>
      <c r="G152" s="5"/>
      <c r="H152" s="1"/>
      <c r="I152" s="1"/>
      <c r="J152" s="1"/>
      <c r="K152" s="1"/>
      <c r="L152" s="1"/>
      <c r="M152" s="5"/>
      <c r="N152" s="1"/>
      <c r="O152" s="1"/>
      <c r="P152" s="1"/>
      <c r="Q152" s="1"/>
      <c r="R152" s="1"/>
      <c r="S152" s="5"/>
      <c r="T152" s="1"/>
      <c r="U152" s="25"/>
      <c r="V152" s="1"/>
      <c r="W152" s="12"/>
      <c r="X152" s="10"/>
      <c r="Y152" s="54"/>
      <c r="Z152" s="118"/>
      <c r="AA152" s="119"/>
      <c r="AB152" s="119"/>
      <c r="AC152" s="119"/>
      <c r="AD152" s="119"/>
      <c r="AE152" s="119"/>
      <c r="AF152" s="119"/>
      <c r="AG152" s="119"/>
      <c r="AH152" s="119"/>
      <c r="AI152" s="119"/>
      <c r="AJ152" s="119"/>
      <c r="AK152" s="119"/>
      <c r="AL152" s="119"/>
      <c r="AM152" s="119"/>
      <c r="AN152" s="119"/>
      <c r="AO152" s="119"/>
      <c r="AP152" s="119"/>
      <c r="AQ152" s="119"/>
      <c r="AR152" s="119"/>
      <c r="AS152" s="119"/>
      <c r="AT152" s="119"/>
      <c r="AU152" s="119"/>
      <c r="AV152" s="119"/>
      <c r="AW152" s="119"/>
      <c r="AX152" s="119"/>
      <c r="AY152" s="119"/>
      <c r="AZ152" s="119"/>
      <c r="BA152" s="119"/>
      <c r="BB152" s="119"/>
      <c r="BC152" s="119"/>
      <c r="BD152" s="120"/>
      <c r="BE152" s="1"/>
      <c r="BF152" s="1"/>
    </row>
    <row r="153" spans="1:58" x14ac:dyDescent="0.25">
      <c r="A153" s="1"/>
      <c r="B153" s="1"/>
      <c r="C153" s="1"/>
      <c r="D153" s="1"/>
      <c r="E153" s="1"/>
      <c r="F153" s="58"/>
      <c r="G153" s="5" t="s">
        <v>7</v>
      </c>
      <c r="H153" s="3"/>
      <c r="I153" s="3" t="s">
        <v>72</v>
      </c>
      <c r="J153" s="3"/>
      <c r="K153" s="3"/>
      <c r="L153" s="3"/>
      <c r="M153" s="5"/>
      <c r="N153" s="3"/>
      <c r="O153" s="3"/>
      <c r="P153" s="3"/>
      <c r="Q153" s="3" t="s">
        <v>60</v>
      </c>
      <c r="R153" s="3"/>
      <c r="S153" s="5" t="s">
        <v>7</v>
      </c>
      <c r="T153" s="155"/>
      <c r="U153" s="25"/>
      <c r="V153" s="1"/>
      <c r="W153" s="12"/>
      <c r="X153" s="10"/>
      <c r="Y153" s="54"/>
      <c r="Z153" s="118"/>
      <c r="AA153" s="119"/>
      <c r="AB153" s="119"/>
      <c r="AC153" s="119"/>
      <c r="AD153" s="119"/>
      <c r="AE153" s="119"/>
      <c r="AF153" s="119"/>
      <c r="AG153" s="119"/>
      <c r="AH153" s="119"/>
      <c r="AI153" s="119"/>
      <c r="AJ153" s="119"/>
      <c r="AK153" s="119"/>
      <c r="AL153" s="119"/>
      <c r="AM153" s="119"/>
      <c r="AN153" s="119"/>
      <c r="AO153" s="119"/>
      <c r="AP153" s="119"/>
      <c r="AQ153" s="119"/>
      <c r="AR153" s="119"/>
      <c r="AS153" s="119"/>
      <c r="AT153" s="119"/>
      <c r="AU153" s="119"/>
      <c r="AV153" s="119"/>
      <c r="AW153" s="119"/>
      <c r="AX153" s="119"/>
      <c r="AY153" s="119"/>
      <c r="AZ153" s="119"/>
      <c r="BA153" s="119"/>
      <c r="BB153" s="119"/>
      <c r="BC153" s="119"/>
      <c r="BD153" s="120"/>
      <c r="BE153" s="1"/>
      <c r="BF153" s="1"/>
    </row>
    <row r="154" spans="1:58" ht="4.05" customHeight="1" x14ac:dyDescent="0.25">
      <c r="A154" s="1"/>
      <c r="B154" s="1"/>
      <c r="C154" s="1"/>
      <c r="D154" s="1"/>
      <c r="E154" s="1"/>
      <c r="F154" s="5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25"/>
      <c r="V154" s="1"/>
      <c r="W154" s="12"/>
      <c r="X154" s="10"/>
      <c r="Y154" s="54"/>
      <c r="Z154" s="118"/>
      <c r="AA154" s="119"/>
      <c r="AB154" s="119"/>
      <c r="AC154" s="119"/>
      <c r="AD154" s="119"/>
      <c r="AE154" s="119"/>
      <c r="AF154" s="119"/>
      <c r="AG154" s="119"/>
      <c r="AH154" s="119"/>
      <c r="AI154" s="119"/>
      <c r="AJ154" s="119"/>
      <c r="AK154" s="119"/>
      <c r="AL154" s="119"/>
      <c r="AM154" s="119"/>
      <c r="AN154" s="119"/>
      <c r="AO154" s="119"/>
      <c r="AP154" s="119"/>
      <c r="AQ154" s="119"/>
      <c r="AR154" s="119"/>
      <c r="AS154" s="119"/>
      <c r="AT154" s="119"/>
      <c r="AU154" s="119"/>
      <c r="AV154" s="119"/>
      <c r="AW154" s="119"/>
      <c r="AX154" s="119"/>
      <c r="AY154" s="119"/>
      <c r="AZ154" s="119"/>
      <c r="BA154" s="119"/>
      <c r="BB154" s="119"/>
      <c r="BC154" s="119"/>
      <c r="BD154" s="120"/>
      <c r="BE154" s="1"/>
      <c r="BF154" s="1"/>
    </row>
    <row r="155" spans="1:58" s="24" customFormat="1" x14ac:dyDescent="0.25">
      <c r="A155" s="20"/>
      <c r="B155" s="20"/>
      <c r="C155" s="20"/>
      <c r="D155" s="20"/>
      <c r="E155" s="20"/>
      <c r="F155" s="63"/>
      <c r="G155" s="21" t="s">
        <v>7</v>
      </c>
      <c r="H155" s="20"/>
      <c r="I155" s="20" t="s">
        <v>73</v>
      </c>
      <c r="J155" s="20"/>
      <c r="K155" s="20"/>
      <c r="L155" s="20"/>
      <c r="M155" s="21"/>
      <c r="N155" s="20"/>
      <c r="O155" s="20"/>
      <c r="P155" s="20"/>
      <c r="Q155" s="34" t="s">
        <v>17</v>
      </c>
      <c r="R155" s="20"/>
      <c r="S155" s="21" t="s">
        <v>7</v>
      </c>
      <c r="T155" s="156"/>
      <c r="U155" s="27"/>
      <c r="V155" s="20"/>
      <c r="W155" s="22"/>
      <c r="X155" s="23"/>
      <c r="Y155" s="55"/>
      <c r="Z155" s="123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5"/>
      <c r="BE155" s="20"/>
      <c r="BF155" s="20"/>
    </row>
    <row r="156" spans="1:58" ht="4.05" customHeight="1" x14ac:dyDescent="0.25">
      <c r="A156" s="1"/>
      <c r="B156" s="1"/>
      <c r="C156" s="1"/>
      <c r="D156" s="1"/>
      <c r="E156" s="1"/>
      <c r="F156" s="58"/>
      <c r="G156" s="5"/>
      <c r="H156" s="1"/>
      <c r="I156" s="1"/>
      <c r="J156" s="1"/>
      <c r="K156" s="1"/>
      <c r="L156" s="1"/>
      <c r="M156" s="5"/>
      <c r="N156" s="1"/>
      <c r="O156" s="1"/>
      <c r="P156" s="1"/>
      <c r="Q156" s="1"/>
      <c r="R156" s="1"/>
      <c r="S156" s="5"/>
      <c r="T156" s="1"/>
      <c r="U156" s="25"/>
      <c r="V156" s="1"/>
      <c r="W156" s="12"/>
      <c r="X156" s="10"/>
      <c r="Y156" s="54"/>
      <c r="Z156" s="118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Q156" s="119"/>
      <c r="AR156" s="119"/>
      <c r="AS156" s="119"/>
      <c r="AT156" s="119"/>
      <c r="AU156" s="119"/>
      <c r="AV156" s="119"/>
      <c r="AW156" s="119"/>
      <c r="AX156" s="119"/>
      <c r="AY156" s="119"/>
      <c r="AZ156" s="119"/>
      <c r="BA156" s="119"/>
      <c r="BB156" s="119"/>
      <c r="BC156" s="119"/>
      <c r="BD156" s="120"/>
      <c r="BE156" s="1"/>
      <c r="BF156" s="1"/>
    </row>
    <row r="157" spans="1:58" x14ac:dyDescent="0.25">
      <c r="A157" s="1"/>
      <c r="B157" s="1"/>
      <c r="C157" s="1"/>
      <c r="D157" s="1"/>
      <c r="E157" s="1"/>
      <c r="F157" s="58"/>
      <c r="G157" s="5" t="s">
        <v>7</v>
      </c>
      <c r="H157" s="3"/>
      <c r="I157" s="3" t="s">
        <v>84</v>
      </c>
      <c r="J157" s="3"/>
      <c r="K157" s="3"/>
      <c r="L157" s="3"/>
      <c r="M157" s="5"/>
      <c r="N157" s="3"/>
      <c r="O157" s="3"/>
      <c r="P157" s="3"/>
      <c r="Q157" s="3" t="s">
        <v>60</v>
      </c>
      <c r="R157" s="3"/>
      <c r="S157" s="5" t="s">
        <v>7</v>
      </c>
      <c r="T157" s="158"/>
      <c r="U157" s="25"/>
      <c r="V157" s="1"/>
      <c r="W157" s="12"/>
      <c r="X157" s="10"/>
      <c r="Y157" s="54"/>
      <c r="Z157" s="118"/>
      <c r="AA157" s="119"/>
      <c r="AB157" s="119"/>
      <c r="AC157" s="119"/>
      <c r="AD157" s="119"/>
      <c r="AE157" s="119"/>
      <c r="AF157" s="119"/>
      <c r="AG157" s="119"/>
      <c r="AH157" s="119"/>
      <c r="AI157" s="119"/>
      <c r="AJ157" s="119"/>
      <c r="AK157" s="119"/>
      <c r="AL157" s="119"/>
      <c r="AM157" s="119"/>
      <c r="AN157" s="119"/>
      <c r="AO157" s="119"/>
      <c r="AP157" s="119"/>
      <c r="AQ157" s="119"/>
      <c r="AR157" s="119"/>
      <c r="AS157" s="119"/>
      <c r="AT157" s="119"/>
      <c r="AU157" s="119"/>
      <c r="AV157" s="119"/>
      <c r="AW157" s="119"/>
      <c r="AX157" s="119"/>
      <c r="AY157" s="119"/>
      <c r="AZ157" s="119"/>
      <c r="BA157" s="119"/>
      <c r="BB157" s="119"/>
      <c r="BC157" s="119"/>
      <c r="BD157" s="120"/>
      <c r="BE157" s="1"/>
      <c r="BF157" s="1"/>
    </row>
    <row r="158" spans="1:58" ht="4.05" customHeight="1" x14ac:dyDescent="0.25">
      <c r="A158" s="1"/>
      <c r="B158" s="1"/>
      <c r="C158" s="1"/>
      <c r="D158" s="1"/>
      <c r="E158" s="1"/>
      <c r="F158" s="5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25"/>
      <c r="V158" s="1"/>
      <c r="W158" s="12"/>
      <c r="X158" s="10"/>
      <c r="Y158" s="54"/>
      <c r="Z158" s="118"/>
      <c r="AA158" s="119"/>
      <c r="AB158" s="119"/>
      <c r="AC158" s="119"/>
      <c r="AD158" s="119"/>
      <c r="AE158" s="119"/>
      <c r="AF158" s="119"/>
      <c r="AG158" s="119"/>
      <c r="AH158" s="119"/>
      <c r="AI158" s="119"/>
      <c r="AJ158" s="119"/>
      <c r="AK158" s="119"/>
      <c r="AL158" s="119"/>
      <c r="AM158" s="119"/>
      <c r="AN158" s="119"/>
      <c r="AO158" s="119"/>
      <c r="AP158" s="119"/>
      <c r="AQ158" s="119"/>
      <c r="AR158" s="119"/>
      <c r="AS158" s="119"/>
      <c r="AT158" s="119"/>
      <c r="AU158" s="119"/>
      <c r="AV158" s="119"/>
      <c r="AW158" s="119"/>
      <c r="AX158" s="119"/>
      <c r="AY158" s="119"/>
      <c r="AZ158" s="119"/>
      <c r="BA158" s="119"/>
      <c r="BB158" s="119"/>
      <c r="BC158" s="119"/>
      <c r="BD158" s="120"/>
      <c r="BE158" s="1"/>
      <c r="BF158" s="1"/>
    </row>
    <row r="159" spans="1:58" s="4" customFormat="1" x14ac:dyDescent="0.25">
      <c r="A159" s="3"/>
      <c r="B159" s="3"/>
      <c r="C159" s="3"/>
      <c r="D159" s="3"/>
      <c r="E159" s="3" t="s">
        <v>76</v>
      </c>
      <c r="F159" s="62">
        <v>2</v>
      </c>
      <c r="G159" s="5" t="s">
        <v>7</v>
      </c>
      <c r="H159" s="3"/>
      <c r="I159" s="3" t="s">
        <v>78</v>
      </c>
      <c r="J159" s="3"/>
      <c r="K159" s="3"/>
      <c r="L159" s="3"/>
      <c r="M159" s="5"/>
      <c r="N159" s="3"/>
      <c r="O159" s="3"/>
      <c r="P159" s="3"/>
      <c r="Q159" s="3" t="s">
        <v>67</v>
      </c>
      <c r="R159" s="3"/>
      <c r="S159" s="5"/>
      <c r="T159" s="3"/>
      <c r="U159" s="25"/>
      <c r="V159" s="3"/>
      <c r="W159" s="12">
        <f>SUM($Y159:$BE159)</f>
        <v>0</v>
      </c>
      <c r="X159" s="12"/>
      <c r="Y159" s="54"/>
      <c r="Z159" s="115"/>
      <c r="AA159" s="116">
        <f>IF(AA$6="",0,IF(AA$1=1,SUMIFS(151:151,$1:$1,"&gt;="&amp;1,$1:$1,"&lt;="&amp;INT(-$T153))+(-$T153-INT(-$T153))*SUMIFS(151:151,$1:$1,INT(-$T153)+1),0)+(-$T153-INT(-$T153))*SUMIFS(151:151,$1:$1,AA$1+INT(-$T153)+1)+(INT(-$T153)+1+$T153)*SUMIFS(151:151,$1:$1,AA$1+INT(-$T153)))*(1-$T155)</f>
        <v>0</v>
      </c>
      <c r="AB159" s="116">
        <f t="shared" ref="AB159:BD159" si="103">IF(AB$6="",0,IF(AB$1=1,SUMIFS(151:151,$1:$1,"&gt;="&amp;1,$1:$1,"&lt;="&amp;INT(-$T153))+(-$T153-INT(-$T153))*SUMIFS(151:151,$1:$1,INT(-$T153)+1),0)+(-$T153-INT(-$T153))*SUMIFS(151:151,$1:$1,AB$1+INT(-$T153)+1)+(INT(-$T153)+1+$T153)*SUMIFS(151:151,$1:$1,AB$1+INT(-$T153)))*(1-$T155)</f>
        <v>0</v>
      </c>
      <c r="AC159" s="116">
        <f t="shared" si="103"/>
        <v>0</v>
      </c>
      <c r="AD159" s="116">
        <f t="shared" si="103"/>
        <v>0</v>
      </c>
      <c r="AE159" s="116">
        <f t="shared" si="103"/>
        <v>0</v>
      </c>
      <c r="AF159" s="116">
        <f t="shared" si="103"/>
        <v>0</v>
      </c>
      <c r="AG159" s="116">
        <f t="shared" si="103"/>
        <v>0</v>
      </c>
      <c r="AH159" s="116">
        <f t="shared" si="103"/>
        <v>0</v>
      </c>
      <c r="AI159" s="116">
        <f t="shared" si="103"/>
        <v>0</v>
      </c>
      <c r="AJ159" s="116">
        <f t="shared" si="103"/>
        <v>0</v>
      </c>
      <c r="AK159" s="116">
        <f t="shared" si="103"/>
        <v>0</v>
      </c>
      <c r="AL159" s="116">
        <f t="shared" si="103"/>
        <v>0</v>
      </c>
      <c r="AM159" s="116">
        <f t="shared" si="103"/>
        <v>0</v>
      </c>
      <c r="AN159" s="116">
        <f t="shared" si="103"/>
        <v>0</v>
      </c>
      <c r="AO159" s="116">
        <f t="shared" si="103"/>
        <v>0</v>
      </c>
      <c r="AP159" s="116">
        <f t="shared" si="103"/>
        <v>0</v>
      </c>
      <c r="AQ159" s="116">
        <f t="shared" si="103"/>
        <v>0</v>
      </c>
      <c r="AR159" s="116">
        <f t="shared" si="103"/>
        <v>0</v>
      </c>
      <c r="AS159" s="116">
        <f t="shared" si="103"/>
        <v>0</v>
      </c>
      <c r="AT159" s="116">
        <f t="shared" si="103"/>
        <v>0</v>
      </c>
      <c r="AU159" s="116">
        <f t="shared" si="103"/>
        <v>0</v>
      </c>
      <c r="AV159" s="116">
        <f t="shared" si="103"/>
        <v>0</v>
      </c>
      <c r="AW159" s="116">
        <f t="shared" si="103"/>
        <v>0</v>
      </c>
      <c r="AX159" s="116">
        <f t="shared" si="103"/>
        <v>0</v>
      </c>
      <c r="AY159" s="116">
        <f t="shared" si="103"/>
        <v>0</v>
      </c>
      <c r="AZ159" s="116">
        <f t="shared" si="103"/>
        <v>0</v>
      </c>
      <c r="BA159" s="116">
        <f t="shared" si="103"/>
        <v>0</v>
      </c>
      <c r="BB159" s="116">
        <f t="shared" si="103"/>
        <v>0</v>
      </c>
      <c r="BC159" s="116">
        <f t="shared" si="103"/>
        <v>0</v>
      </c>
      <c r="BD159" s="116">
        <f t="shared" si="103"/>
        <v>0</v>
      </c>
      <c r="BE159" s="3"/>
      <c r="BF159" s="3"/>
    </row>
    <row r="160" spans="1:58" ht="4.05" customHeight="1" x14ac:dyDescent="0.25">
      <c r="A160" s="1"/>
      <c r="B160" s="1"/>
      <c r="C160" s="1"/>
      <c r="D160" s="1"/>
      <c r="E160" s="1"/>
      <c r="F160" s="58"/>
      <c r="G160" s="5"/>
      <c r="H160" s="1"/>
      <c r="I160" s="1"/>
      <c r="J160" s="1"/>
      <c r="K160" s="1"/>
      <c r="L160" s="1"/>
      <c r="M160" s="5"/>
      <c r="N160" s="1"/>
      <c r="O160" s="1"/>
      <c r="P160" s="1"/>
      <c r="Q160" s="1"/>
      <c r="R160" s="1"/>
      <c r="S160" s="5"/>
      <c r="T160" s="1"/>
      <c r="U160" s="25"/>
      <c r="V160" s="1"/>
      <c r="W160" s="12"/>
      <c r="X160" s="10"/>
      <c r="Y160" s="54"/>
      <c r="Z160" s="118"/>
      <c r="AA160" s="119"/>
      <c r="AB160" s="119"/>
      <c r="AC160" s="119"/>
      <c r="AD160" s="119"/>
      <c r="AE160" s="119"/>
      <c r="AF160" s="119"/>
      <c r="AG160" s="119"/>
      <c r="AH160" s="119"/>
      <c r="AI160" s="119"/>
      <c r="AJ160" s="119"/>
      <c r="AK160" s="119"/>
      <c r="AL160" s="119"/>
      <c r="AM160" s="119"/>
      <c r="AN160" s="119"/>
      <c r="AO160" s="119"/>
      <c r="AP160" s="119"/>
      <c r="AQ160" s="119"/>
      <c r="AR160" s="119"/>
      <c r="AS160" s="119"/>
      <c r="AT160" s="119"/>
      <c r="AU160" s="119"/>
      <c r="AV160" s="119"/>
      <c r="AW160" s="119"/>
      <c r="AX160" s="119"/>
      <c r="AY160" s="119"/>
      <c r="AZ160" s="119"/>
      <c r="BA160" s="119"/>
      <c r="BB160" s="119"/>
      <c r="BC160" s="119"/>
      <c r="BD160" s="120"/>
      <c r="BE160" s="1"/>
      <c r="BF160" s="1"/>
    </row>
    <row r="161" spans="1:58" s="4" customFormat="1" x14ac:dyDescent="0.25">
      <c r="A161" s="3"/>
      <c r="B161" s="3"/>
      <c r="C161" s="3"/>
      <c r="D161" s="3"/>
      <c r="E161" s="3" t="s">
        <v>74</v>
      </c>
      <c r="F161" s="62">
        <v>2</v>
      </c>
      <c r="G161" s="5" t="s">
        <v>7</v>
      </c>
      <c r="H161" s="3"/>
      <c r="I161" s="3" t="s">
        <v>85</v>
      </c>
      <c r="J161" s="3"/>
      <c r="K161" s="3"/>
      <c r="L161" s="3"/>
      <c r="M161" s="5"/>
      <c r="N161" s="3"/>
      <c r="O161" s="3"/>
      <c r="P161" s="3"/>
      <c r="Q161" s="3" t="s">
        <v>67</v>
      </c>
      <c r="R161" s="3"/>
      <c r="S161" s="5"/>
      <c r="T161" s="3"/>
      <c r="U161" s="25"/>
      <c r="V161" s="3"/>
      <c r="W161" s="12">
        <f>SUM($Y161:$BE161)</f>
        <v>0</v>
      </c>
      <c r="X161" s="12"/>
      <c r="Y161" s="54"/>
      <c r="Z161" s="115"/>
      <c r="AA161" s="116">
        <f>IF(AA$6="",0,IF(AA$1=1,SUMIFS(151:151,$1:$1,"&gt;="&amp;1,$1:$1,"&lt;="&amp;INT(-$T153))+(-$T153-INT(-$T153))*SUMIFS(151:151,$1:$1,INT(-$T153)+1),0)+(-$T153-INT(-$T153))*SUMIFS(151:151,$1:$1,AA$1+INT(-$T153)+1)+(INT(-$T153)+1+$T153)*SUMIFS(151:151,$1:$1,AA$1+INT(-$T153)))*$T155</f>
        <v>0</v>
      </c>
      <c r="AB161" s="116">
        <f t="shared" ref="AB161:BD161" si="104">IF(AB$6="",0,IF(AB$1=1,SUMIFS(151:151,$1:$1,"&gt;="&amp;1,$1:$1,"&lt;="&amp;INT(-$T153))+(-$T153-INT(-$T153))*SUMIFS(151:151,$1:$1,INT(-$T153)+1),0)+(-$T153-INT(-$T153))*SUMIFS(151:151,$1:$1,AB$1+INT(-$T153)+1)+(INT(-$T153)+1+$T153)*SUMIFS(151:151,$1:$1,AB$1+INT(-$T153)))*$T155</f>
        <v>0</v>
      </c>
      <c r="AC161" s="116">
        <f t="shared" si="104"/>
        <v>0</v>
      </c>
      <c r="AD161" s="116">
        <f t="shared" si="104"/>
        <v>0</v>
      </c>
      <c r="AE161" s="116">
        <f t="shared" si="104"/>
        <v>0</v>
      </c>
      <c r="AF161" s="116">
        <f t="shared" si="104"/>
        <v>0</v>
      </c>
      <c r="AG161" s="116">
        <f t="shared" si="104"/>
        <v>0</v>
      </c>
      <c r="AH161" s="116">
        <f t="shared" si="104"/>
        <v>0</v>
      </c>
      <c r="AI161" s="116">
        <f t="shared" si="104"/>
        <v>0</v>
      </c>
      <c r="AJ161" s="116">
        <f t="shared" si="104"/>
        <v>0</v>
      </c>
      <c r="AK161" s="116">
        <f t="shared" si="104"/>
        <v>0</v>
      </c>
      <c r="AL161" s="116">
        <f t="shared" si="104"/>
        <v>0</v>
      </c>
      <c r="AM161" s="116">
        <f t="shared" si="104"/>
        <v>0</v>
      </c>
      <c r="AN161" s="116">
        <f t="shared" si="104"/>
        <v>0</v>
      </c>
      <c r="AO161" s="116">
        <f t="shared" si="104"/>
        <v>0</v>
      </c>
      <c r="AP161" s="116">
        <f t="shared" si="104"/>
        <v>0</v>
      </c>
      <c r="AQ161" s="116">
        <f t="shared" si="104"/>
        <v>0</v>
      </c>
      <c r="AR161" s="116">
        <f t="shared" si="104"/>
        <v>0</v>
      </c>
      <c r="AS161" s="116">
        <f t="shared" si="104"/>
        <v>0</v>
      </c>
      <c r="AT161" s="116">
        <f t="shared" si="104"/>
        <v>0</v>
      </c>
      <c r="AU161" s="116">
        <f t="shared" si="104"/>
        <v>0</v>
      </c>
      <c r="AV161" s="116">
        <f t="shared" si="104"/>
        <v>0</v>
      </c>
      <c r="AW161" s="116">
        <f t="shared" si="104"/>
        <v>0</v>
      </c>
      <c r="AX161" s="116">
        <f t="shared" si="104"/>
        <v>0</v>
      </c>
      <c r="AY161" s="116">
        <f t="shared" si="104"/>
        <v>0</v>
      </c>
      <c r="AZ161" s="116">
        <f t="shared" si="104"/>
        <v>0</v>
      </c>
      <c r="BA161" s="116">
        <f t="shared" si="104"/>
        <v>0</v>
      </c>
      <c r="BB161" s="116">
        <f t="shared" si="104"/>
        <v>0</v>
      </c>
      <c r="BC161" s="116">
        <f t="shared" si="104"/>
        <v>0</v>
      </c>
      <c r="BD161" s="116">
        <f t="shared" si="104"/>
        <v>0</v>
      </c>
      <c r="BE161" s="3"/>
      <c r="BF161" s="3"/>
    </row>
    <row r="162" spans="1:58" ht="4.05" customHeight="1" x14ac:dyDescent="0.25">
      <c r="A162" s="1"/>
      <c r="B162" s="1"/>
      <c r="C162" s="1"/>
      <c r="D162" s="1"/>
      <c r="E162" s="1"/>
      <c r="F162" s="58"/>
      <c r="G162" s="5"/>
      <c r="H162" s="1"/>
      <c r="I162" s="1"/>
      <c r="J162" s="1"/>
      <c r="K162" s="1"/>
      <c r="L162" s="1"/>
      <c r="M162" s="5"/>
      <c r="N162" s="1"/>
      <c r="O162" s="1"/>
      <c r="P162" s="1"/>
      <c r="Q162" s="1"/>
      <c r="R162" s="1"/>
      <c r="S162" s="5"/>
      <c r="T162" s="1"/>
      <c r="U162" s="25"/>
      <c r="V162" s="1"/>
      <c r="W162" s="12"/>
      <c r="X162" s="10"/>
      <c r="Y162" s="54"/>
      <c r="Z162" s="118"/>
      <c r="AA162" s="119"/>
      <c r="AB162" s="119"/>
      <c r="AC162" s="119"/>
      <c r="AD162" s="119"/>
      <c r="AE162" s="119"/>
      <c r="AF162" s="119"/>
      <c r="AG162" s="119"/>
      <c r="AH162" s="119"/>
      <c r="AI162" s="119"/>
      <c r="AJ162" s="119"/>
      <c r="AK162" s="119"/>
      <c r="AL162" s="119"/>
      <c r="AM162" s="119"/>
      <c r="AN162" s="119"/>
      <c r="AO162" s="119"/>
      <c r="AP162" s="119"/>
      <c r="AQ162" s="119"/>
      <c r="AR162" s="119"/>
      <c r="AS162" s="119"/>
      <c r="AT162" s="119"/>
      <c r="AU162" s="119"/>
      <c r="AV162" s="119"/>
      <c r="AW162" s="119"/>
      <c r="AX162" s="119"/>
      <c r="AY162" s="119"/>
      <c r="AZ162" s="119"/>
      <c r="BA162" s="119"/>
      <c r="BB162" s="119"/>
      <c r="BC162" s="119"/>
      <c r="BD162" s="120"/>
      <c r="BE162" s="1"/>
      <c r="BF162" s="1"/>
    </row>
    <row r="163" spans="1:58" s="4" customFormat="1" x14ac:dyDescent="0.25">
      <c r="A163" s="3"/>
      <c r="B163" s="3"/>
      <c r="C163" s="3"/>
      <c r="D163" s="3"/>
      <c r="E163" s="3" t="s">
        <v>79</v>
      </c>
      <c r="F163" s="62">
        <v>2</v>
      </c>
      <c r="G163" s="5" t="s">
        <v>7</v>
      </c>
      <c r="H163" s="3"/>
      <c r="I163" s="3" t="s">
        <v>80</v>
      </c>
      <c r="J163" s="3"/>
      <c r="K163" s="3"/>
      <c r="L163" s="3"/>
      <c r="M163" s="5"/>
      <c r="N163" s="3"/>
      <c r="O163" s="3"/>
      <c r="P163" s="3"/>
      <c r="Q163" s="3" t="s">
        <v>67</v>
      </c>
      <c r="R163" s="3"/>
      <c r="S163" s="5"/>
      <c r="T163" s="3"/>
      <c r="U163" s="25"/>
      <c r="V163" s="3"/>
      <c r="W163" s="12"/>
      <c r="X163" s="12"/>
      <c r="Y163" s="54"/>
      <c r="Z163" s="115"/>
      <c r="AA163" s="116">
        <f>IF(AA$6="",0,Z163-Z159+AA151)</f>
        <v>0</v>
      </c>
      <c r="AB163" s="116">
        <f>IF(AB$6="",0,AA163-AA159+AB151)</f>
        <v>0</v>
      </c>
      <c r="AC163" s="116">
        <f t="shared" ref="AC163:BD163" si="105">IF(AC$6="",0,AB163-AB159+AC151)</f>
        <v>0</v>
      </c>
      <c r="AD163" s="116">
        <f t="shared" si="105"/>
        <v>0</v>
      </c>
      <c r="AE163" s="116">
        <f t="shared" si="105"/>
        <v>0</v>
      </c>
      <c r="AF163" s="116">
        <f t="shared" si="105"/>
        <v>0</v>
      </c>
      <c r="AG163" s="116">
        <f t="shared" si="105"/>
        <v>0</v>
      </c>
      <c r="AH163" s="116">
        <f t="shared" si="105"/>
        <v>0</v>
      </c>
      <c r="AI163" s="116">
        <f t="shared" si="105"/>
        <v>0</v>
      </c>
      <c r="AJ163" s="116">
        <f t="shared" si="105"/>
        <v>0</v>
      </c>
      <c r="AK163" s="116">
        <f t="shared" si="105"/>
        <v>0</v>
      </c>
      <c r="AL163" s="116">
        <f t="shared" si="105"/>
        <v>0</v>
      </c>
      <c r="AM163" s="116">
        <f t="shared" si="105"/>
        <v>0</v>
      </c>
      <c r="AN163" s="116">
        <f t="shared" si="105"/>
        <v>0</v>
      </c>
      <c r="AO163" s="116">
        <f t="shared" si="105"/>
        <v>0</v>
      </c>
      <c r="AP163" s="116">
        <f t="shared" si="105"/>
        <v>0</v>
      </c>
      <c r="AQ163" s="116">
        <f t="shared" si="105"/>
        <v>0</v>
      </c>
      <c r="AR163" s="116">
        <f t="shared" si="105"/>
        <v>0</v>
      </c>
      <c r="AS163" s="116">
        <f t="shared" si="105"/>
        <v>0</v>
      </c>
      <c r="AT163" s="116">
        <f t="shared" si="105"/>
        <v>0</v>
      </c>
      <c r="AU163" s="116">
        <f t="shared" si="105"/>
        <v>0</v>
      </c>
      <c r="AV163" s="116">
        <f t="shared" si="105"/>
        <v>0</v>
      </c>
      <c r="AW163" s="116">
        <f t="shared" si="105"/>
        <v>0</v>
      </c>
      <c r="AX163" s="116">
        <f t="shared" si="105"/>
        <v>0</v>
      </c>
      <c r="AY163" s="116">
        <f t="shared" si="105"/>
        <v>0</v>
      </c>
      <c r="AZ163" s="116">
        <f t="shared" si="105"/>
        <v>0</v>
      </c>
      <c r="BA163" s="116">
        <f t="shared" si="105"/>
        <v>0</v>
      </c>
      <c r="BB163" s="116">
        <f t="shared" si="105"/>
        <v>0</v>
      </c>
      <c r="BC163" s="116">
        <f t="shared" si="105"/>
        <v>0</v>
      </c>
      <c r="BD163" s="116">
        <f t="shared" si="105"/>
        <v>0</v>
      </c>
      <c r="BE163" s="3"/>
      <c r="BF163" s="3"/>
    </row>
    <row r="164" spans="1:58" ht="4.05" customHeight="1" x14ac:dyDescent="0.25">
      <c r="A164" s="1"/>
      <c r="B164" s="1"/>
      <c r="C164" s="1"/>
      <c r="D164" s="1"/>
      <c r="E164" s="1"/>
      <c r="F164" s="58"/>
      <c r="G164" s="5"/>
      <c r="H164" s="1"/>
      <c r="I164" s="1"/>
      <c r="J164" s="1"/>
      <c r="K164" s="1"/>
      <c r="L164" s="1"/>
      <c r="M164" s="5"/>
      <c r="N164" s="1"/>
      <c r="O164" s="1"/>
      <c r="P164" s="1"/>
      <c r="Q164" s="1"/>
      <c r="R164" s="1"/>
      <c r="S164" s="5"/>
      <c r="T164" s="1"/>
      <c r="U164" s="25"/>
      <c r="V164" s="1"/>
      <c r="W164" s="12"/>
      <c r="X164" s="10"/>
      <c r="Y164" s="54"/>
      <c r="Z164" s="118"/>
      <c r="AA164" s="119"/>
      <c r="AB164" s="119"/>
      <c r="AC164" s="119"/>
      <c r="AD164" s="119"/>
      <c r="AE164" s="119"/>
      <c r="AF164" s="119"/>
      <c r="AG164" s="119"/>
      <c r="AH164" s="119"/>
      <c r="AI164" s="119"/>
      <c r="AJ164" s="119"/>
      <c r="AK164" s="119"/>
      <c r="AL164" s="119"/>
      <c r="AM164" s="119"/>
      <c r="AN164" s="119"/>
      <c r="AO164" s="119"/>
      <c r="AP164" s="119"/>
      <c r="AQ164" s="119"/>
      <c r="AR164" s="119"/>
      <c r="AS164" s="119"/>
      <c r="AT164" s="119"/>
      <c r="AU164" s="119"/>
      <c r="AV164" s="119"/>
      <c r="AW164" s="119"/>
      <c r="AX164" s="119"/>
      <c r="AY164" s="119"/>
      <c r="AZ164" s="119"/>
      <c r="BA164" s="119"/>
      <c r="BB164" s="119"/>
      <c r="BC164" s="119"/>
      <c r="BD164" s="120"/>
      <c r="BE164" s="1"/>
      <c r="BF164" s="1"/>
    </row>
    <row r="165" spans="1:58" s="24" customFormat="1" x14ac:dyDescent="0.25">
      <c r="A165" s="20"/>
      <c r="B165" s="20"/>
      <c r="C165" s="20"/>
      <c r="D165" s="20"/>
      <c r="E165" s="20"/>
      <c r="F165" s="63"/>
      <c r="G165" s="21" t="s">
        <v>7</v>
      </c>
      <c r="H165" s="20"/>
      <c r="I165" s="38" t="s">
        <v>81</v>
      </c>
      <c r="J165" s="20"/>
      <c r="K165" s="20"/>
      <c r="L165" s="20"/>
      <c r="M165" s="21"/>
      <c r="N165" s="20"/>
      <c r="O165" s="20"/>
      <c r="P165" s="20"/>
      <c r="Q165" s="34" t="s">
        <v>17</v>
      </c>
      <c r="R165" s="20"/>
      <c r="S165" s="21" t="s">
        <v>7</v>
      </c>
      <c r="T165" s="157"/>
      <c r="U165" s="27"/>
      <c r="V165" s="20"/>
      <c r="W165" s="22"/>
      <c r="X165" s="23"/>
      <c r="Y165" s="55"/>
      <c r="Z165" s="123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5"/>
      <c r="BE165" s="20"/>
      <c r="BF165" s="20"/>
    </row>
    <row r="166" spans="1:58" ht="4.05" customHeight="1" x14ac:dyDescent="0.25">
      <c r="A166" s="1"/>
      <c r="B166" s="1"/>
      <c r="C166" s="1"/>
      <c r="D166" s="1"/>
      <c r="E166" s="1"/>
      <c r="F166" s="58"/>
      <c r="G166" s="5"/>
      <c r="H166" s="1"/>
      <c r="I166" s="1"/>
      <c r="J166" s="1"/>
      <c r="K166" s="1"/>
      <c r="L166" s="1"/>
      <c r="M166" s="5"/>
      <c r="N166" s="1"/>
      <c r="O166" s="1"/>
      <c r="P166" s="1"/>
      <c r="Q166" s="1"/>
      <c r="R166" s="1"/>
      <c r="S166" s="5"/>
      <c r="T166" s="1"/>
      <c r="U166" s="25"/>
      <c r="V166" s="1"/>
      <c r="W166" s="12"/>
      <c r="X166" s="10"/>
      <c r="Y166" s="54"/>
      <c r="Z166" s="118"/>
      <c r="AA166" s="119"/>
      <c r="AB166" s="119"/>
      <c r="AC166" s="119"/>
      <c r="AD166" s="119"/>
      <c r="AE166" s="119"/>
      <c r="AF166" s="119"/>
      <c r="AG166" s="119"/>
      <c r="AH166" s="119"/>
      <c r="AI166" s="119"/>
      <c r="AJ166" s="119"/>
      <c r="AK166" s="119"/>
      <c r="AL166" s="119"/>
      <c r="AM166" s="119"/>
      <c r="AN166" s="119"/>
      <c r="AO166" s="119"/>
      <c r="AP166" s="119"/>
      <c r="AQ166" s="119"/>
      <c r="AR166" s="119"/>
      <c r="AS166" s="119"/>
      <c r="AT166" s="119"/>
      <c r="AU166" s="119"/>
      <c r="AV166" s="119"/>
      <c r="AW166" s="119"/>
      <c r="AX166" s="119"/>
      <c r="AY166" s="119"/>
      <c r="AZ166" s="119"/>
      <c r="BA166" s="119"/>
      <c r="BB166" s="119"/>
      <c r="BC166" s="119"/>
      <c r="BD166" s="120"/>
      <c r="BE166" s="1"/>
      <c r="BF166" s="1"/>
    </row>
    <row r="167" spans="1:58" s="165" customFormat="1" ht="10.199999999999999" x14ac:dyDescent="0.2">
      <c r="A167" s="71"/>
      <c r="B167" s="71"/>
      <c r="C167" s="71"/>
      <c r="D167" s="71"/>
      <c r="E167" s="71"/>
      <c r="F167" s="71">
        <v>2</v>
      </c>
      <c r="G167" s="160"/>
      <c r="H167" s="71"/>
      <c r="I167" s="71" t="s">
        <v>86</v>
      </c>
      <c r="J167" s="71"/>
      <c r="K167" s="71"/>
      <c r="L167" s="71"/>
      <c r="M167" s="160"/>
      <c r="N167" s="71"/>
      <c r="O167" s="71"/>
      <c r="P167" s="71"/>
      <c r="Q167" s="71" t="s">
        <v>67</v>
      </c>
      <c r="R167" s="71"/>
      <c r="S167" s="160"/>
      <c r="T167" s="71"/>
      <c r="U167" s="160"/>
      <c r="V167" s="71"/>
      <c r="W167" s="161"/>
      <c r="X167" s="161"/>
      <c r="Y167" s="162"/>
      <c r="Z167" s="163"/>
      <c r="AA167" s="164">
        <f>IF(AA$6="",0,IF(AA$1=1,SUMIFS(151:151,$1:$1,"&gt;="&amp;1,$1:$1,"&lt;="&amp;INT(-$T157))+(-$T157-INT(-$T157))*SUMIFS(151:151,$1:$1,INT(-$T157)+1),0)+(-$T157-INT(-$T157))*SUMIFS(151:151,$1:$1,AA$1+INT(-$T157)+1)+(INT(-$T157)+1+$T157)*SUMIFS(151:151,$1:$1,AA$1+INT(-$T157)))*$T155*$T165</f>
        <v>0</v>
      </c>
      <c r="AB167" s="164">
        <f t="shared" ref="AB167:BD167" si="106">IF(AB$6="",0,IF(AB$1=1,SUMIFS(151:151,$1:$1,"&gt;="&amp;1,$1:$1,"&lt;="&amp;INT(-$T157))+(-$T157-INT(-$T157))*SUMIFS(151:151,$1:$1,INT(-$T157)+1),0)+(-$T157-INT(-$T157))*SUMIFS(151:151,$1:$1,AB$1+INT(-$T157)+1)+(INT(-$T157)+1+$T157)*SUMIFS(151:151,$1:$1,AB$1+INT(-$T157)))*$T155*$T165</f>
        <v>0</v>
      </c>
      <c r="AC167" s="164">
        <f t="shared" si="106"/>
        <v>0</v>
      </c>
      <c r="AD167" s="164">
        <f t="shared" si="106"/>
        <v>0</v>
      </c>
      <c r="AE167" s="164">
        <f t="shared" si="106"/>
        <v>0</v>
      </c>
      <c r="AF167" s="164">
        <f t="shared" si="106"/>
        <v>0</v>
      </c>
      <c r="AG167" s="164">
        <f t="shared" si="106"/>
        <v>0</v>
      </c>
      <c r="AH167" s="164">
        <f t="shared" si="106"/>
        <v>0</v>
      </c>
      <c r="AI167" s="164">
        <f t="shared" si="106"/>
        <v>0</v>
      </c>
      <c r="AJ167" s="164">
        <f t="shared" si="106"/>
        <v>0</v>
      </c>
      <c r="AK167" s="164">
        <f t="shared" si="106"/>
        <v>0</v>
      </c>
      <c r="AL167" s="164">
        <f t="shared" si="106"/>
        <v>0</v>
      </c>
      <c r="AM167" s="164">
        <f t="shared" si="106"/>
        <v>0</v>
      </c>
      <c r="AN167" s="164">
        <f t="shared" si="106"/>
        <v>0</v>
      </c>
      <c r="AO167" s="164">
        <f t="shared" si="106"/>
        <v>0</v>
      </c>
      <c r="AP167" s="164">
        <f t="shared" si="106"/>
        <v>0</v>
      </c>
      <c r="AQ167" s="164">
        <f t="shared" si="106"/>
        <v>0</v>
      </c>
      <c r="AR167" s="164">
        <f t="shared" si="106"/>
        <v>0</v>
      </c>
      <c r="AS167" s="164">
        <f t="shared" si="106"/>
        <v>0</v>
      </c>
      <c r="AT167" s="164">
        <f t="shared" si="106"/>
        <v>0</v>
      </c>
      <c r="AU167" s="164">
        <f t="shared" si="106"/>
        <v>0</v>
      </c>
      <c r="AV167" s="164">
        <f t="shared" si="106"/>
        <v>0</v>
      </c>
      <c r="AW167" s="164">
        <f t="shared" si="106"/>
        <v>0</v>
      </c>
      <c r="AX167" s="164">
        <f t="shared" si="106"/>
        <v>0</v>
      </c>
      <c r="AY167" s="164">
        <f t="shared" si="106"/>
        <v>0</v>
      </c>
      <c r="AZ167" s="164">
        <f t="shared" si="106"/>
        <v>0</v>
      </c>
      <c r="BA167" s="164">
        <f t="shared" si="106"/>
        <v>0</v>
      </c>
      <c r="BB167" s="164">
        <f t="shared" si="106"/>
        <v>0</v>
      </c>
      <c r="BC167" s="164">
        <f t="shared" si="106"/>
        <v>0</v>
      </c>
      <c r="BD167" s="164">
        <f t="shared" si="106"/>
        <v>0</v>
      </c>
      <c r="BE167" s="71"/>
      <c r="BF167" s="71"/>
    </row>
    <row r="168" spans="1:58" s="4" customFormat="1" x14ac:dyDescent="0.25">
      <c r="A168" s="3"/>
      <c r="B168" s="3"/>
      <c r="C168" s="3"/>
      <c r="D168" s="3"/>
      <c r="E168" s="3" t="s">
        <v>74</v>
      </c>
      <c r="F168" s="62">
        <v>2</v>
      </c>
      <c r="G168" s="5" t="s">
        <v>7</v>
      </c>
      <c r="H168" s="3"/>
      <c r="I168" s="3" t="s">
        <v>87</v>
      </c>
      <c r="J168" s="3"/>
      <c r="K168" s="3"/>
      <c r="L168" s="3"/>
      <c r="M168" s="5"/>
      <c r="N168" s="3"/>
      <c r="O168" s="3"/>
      <c r="P168" s="3"/>
      <c r="Q168" s="3" t="s">
        <v>67</v>
      </c>
      <c r="R168" s="3"/>
      <c r="S168" s="5"/>
      <c r="T168" s="3"/>
      <c r="U168" s="25"/>
      <c r="V168" s="3"/>
      <c r="W168" s="12">
        <f>SUM($Y168:$BE168)</f>
        <v>0</v>
      </c>
      <c r="X168" s="12"/>
      <c r="Y168" s="54"/>
      <c r="Z168" s="115"/>
      <c r="AA168" s="116">
        <f>IF(AA$6="",0,Z168+AA167)</f>
        <v>0</v>
      </c>
      <c r="AB168" s="116">
        <f t="shared" ref="AB168" si="107">IF(AB$6="",0,AA168+AB167)</f>
        <v>0</v>
      </c>
      <c r="AC168" s="116">
        <f t="shared" ref="AC168" si="108">IF(AC$6="",0,AB168+AC167)</f>
        <v>0</v>
      </c>
      <c r="AD168" s="116">
        <f t="shared" ref="AD168" si="109">IF(AD$6="",0,AC168+AD167)</f>
        <v>0</v>
      </c>
      <c r="AE168" s="116">
        <f t="shared" ref="AE168" si="110">IF(AE$6="",0,AD168+AE167)</f>
        <v>0</v>
      </c>
      <c r="AF168" s="116">
        <f t="shared" ref="AF168" si="111">IF(AF$6="",0,AE168+AF167)</f>
        <v>0</v>
      </c>
      <c r="AG168" s="116">
        <f t="shared" ref="AG168" si="112">IF(AG$6="",0,AF168+AG167)</f>
        <v>0</v>
      </c>
      <c r="AH168" s="116">
        <f t="shared" ref="AH168" si="113">IF(AH$6="",0,AG168+AH167)</f>
        <v>0</v>
      </c>
      <c r="AI168" s="116">
        <f t="shared" ref="AI168" si="114">IF(AI$6="",0,AH168+AI167)</f>
        <v>0</v>
      </c>
      <c r="AJ168" s="116">
        <f t="shared" ref="AJ168" si="115">IF(AJ$6="",0,AI168+AJ167)</f>
        <v>0</v>
      </c>
      <c r="AK168" s="116">
        <f t="shared" ref="AK168" si="116">IF(AK$6="",0,AJ168+AK167)</f>
        <v>0</v>
      </c>
      <c r="AL168" s="116">
        <f t="shared" ref="AL168" si="117">IF(AL$6="",0,AK168+AL167)</f>
        <v>0</v>
      </c>
      <c r="AM168" s="116">
        <f t="shared" ref="AM168" si="118">IF(AM$6="",0,AL168+AM167)</f>
        <v>0</v>
      </c>
      <c r="AN168" s="116">
        <f t="shared" ref="AN168" si="119">IF(AN$6="",0,AM168+AN167)</f>
        <v>0</v>
      </c>
      <c r="AO168" s="116">
        <f t="shared" ref="AO168" si="120">IF(AO$6="",0,AN168+AO167)</f>
        <v>0</v>
      </c>
      <c r="AP168" s="116">
        <f t="shared" ref="AP168" si="121">IF(AP$6="",0,AO168+AP167)</f>
        <v>0</v>
      </c>
      <c r="AQ168" s="116">
        <f t="shared" ref="AQ168" si="122">IF(AQ$6="",0,AP168+AQ167)</f>
        <v>0</v>
      </c>
      <c r="AR168" s="116">
        <f t="shared" ref="AR168" si="123">IF(AR$6="",0,AQ168+AR167)</f>
        <v>0</v>
      </c>
      <c r="AS168" s="116">
        <f t="shared" ref="AS168" si="124">IF(AS$6="",0,AR168+AS167)</f>
        <v>0</v>
      </c>
      <c r="AT168" s="116">
        <f t="shared" ref="AT168" si="125">IF(AT$6="",0,AS168+AT167)</f>
        <v>0</v>
      </c>
      <c r="AU168" s="116">
        <f t="shared" ref="AU168" si="126">IF(AU$6="",0,AT168+AU167)</f>
        <v>0</v>
      </c>
      <c r="AV168" s="116">
        <f t="shared" ref="AV168" si="127">IF(AV$6="",0,AU168+AV167)</f>
        <v>0</v>
      </c>
      <c r="AW168" s="116">
        <f t="shared" ref="AW168" si="128">IF(AW$6="",0,AV168+AW167)</f>
        <v>0</v>
      </c>
      <c r="AX168" s="116">
        <f t="shared" ref="AX168" si="129">IF(AX$6="",0,AW168+AX167)</f>
        <v>0</v>
      </c>
      <c r="AY168" s="116">
        <f t="shared" ref="AY168" si="130">IF(AY$6="",0,AX168+AY167)</f>
        <v>0</v>
      </c>
      <c r="AZ168" s="116">
        <f t="shared" ref="AZ168" si="131">IF(AZ$6="",0,AY168+AZ167)</f>
        <v>0</v>
      </c>
      <c r="BA168" s="116">
        <f t="shared" ref="BA168" si="132">IF(BA$6="",0,AZ168+BA167)</f>
        <v>0</v>
      </c>
      <c r="BB168" s="116">
        <f t="shared" ref="BB168" si="133">IF(BB$6="",0,BA168+BB167)</f>
        <v>0</v>
      </c>
      <c r="BC168" s="116">
        <f t="shared" ref="BC168" si="134">IF(BC$6="",0,BB168+BC167)</f>
        <v>0</v>
      </c>
      <c r="BD168" s="116">
        <f t="shared" ref="BD168" si="135">IF(BD$6="",0,BC168+BD167)</f>
        <v>0</v>
      </c>
      <c r="BE168" s="3"/>
      <c r="BF168" s="3"/>
    </row>
    <row r="169" spans="1:58" ht="4.05" customHeight="1" x14ac:dyDescent="0.25">
      <c r="A169" s="1"/>
      <c r="B169" s="1"/>
      <c r="C169" s="1"/>
      <c r="D169" s="1"/>
      <c r="E169" s="1"/>
      <c r="F169" s="58"/>
      <c r="G169" s="5"/>
      <c r="H169" s="1"/>
      <c r="I169" s="1"/>
      <c r="J169" s="1"/>
      <c r="K169" s="1"/>
      <c r="L169" s="1"/>
      <c r="M169" s="5"/>
      <c r="N169" s="1"/>
      <c r="O169" s="1"/>
      <c r="P169" s="1"/>
      <c r="Q169" s="1"/>
      <c r="R169" s="1"/>
      <c r="S169" s="5"/>
      <c r="T169" s="1"/>
      <c r="U169" s="25"/>
      <c r="V169" s="1"/>
      <c r="W169" s="12"/>
      <c r="X169" s="10"/>
      <c r="Y169" s="54"/>
      <c r="Z169" s="118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  <c r="AL169" s="119"/>
      <c r="AM169" s="119"/>
      <c r="AN169" s="119"/>
      <c r="AO169" s="119"/>
      <c r="AP169" s="119"/>
      <c r="AQ169" s="119"/>
      <c r="AR169" s="119"/>
      <c r="AS169" s="119"/>
      <c r="AT169" s="119"/>
      <c r="AU169" s="119"/>
      <c r="AV169" s="119"/>
      <c r="AW169" s="119"/>
      <c r="AX169" s="119"/>
      <c r="AY169" s="119"/>
      <c r="AZ169" s="119"/>
      <c r="BA169" s="119"/>
      <c r="BB169" s="119"/>
      <c r="BC169" s="119"/>
      <c r="BD169" s="120"/>
      <c r="BE169" s="1"/>
      <c r="BF169" s="1"/>
    </row>
    <row r="170" spans="1:58" s="4" customFormat="1" x14ac:dyDescent="0.25">
      <c r="A170" s="3"/>
      <c r="B170" s="3"/>
      <c r="C170" s="3"/>
      <c r="D170" s="3"/>
      <c r="E170" s="3" t="s">
        <v>83</v>
      </c>
      <c r="F170" s="62">
        <v>1</v>
      </c>
      <c r="G170" s="17"/>
      <c r="H170" s="13" t="str">
        <f>$H$17</f>
        <v>Процентный доход</v>
      </c>
      <c r="I170" s="3"/>
      <c r="J170" s="3"/>
      <c r="K170" s="3"/>
      <c r="L170" s="3"/>
      <c r="M170" s="5" t="s">
        <v>7</v>
      </c>
      <c r="N170" s="3" t="s">
        <v>122</v>
      </c>
      <c r="O170" s="3"/>
      <c r="P170" s="3"/>
      <c r="Q170" s="3" t="s">
        <v>67</v>
      </c>
      <c r="R170" s="3"/>
      <c r="S170" s="5"/>
      <c r="T170" s="3"/>
      <c r="U170" s="25"/>
      <c r="V170" s="3"/>
      <c r="W170" s="12">
        <f>SUM($Y170:$BE170)</f>
        <v>0</v>
      </c>
      <c r="X170" s="12"/>
      <c r="Y170" s="54"/>
      <c r="Z170" s="115"/>
      <c r="AA170" s="116">
        <f>IF(AA$6="",0,(AA163+SUMIFS($Z168:AA168,$Z$1:AA$1,"&lt;="&amp;INT(AA$1/SUMIFS(справочники!$I$8:$I$9,справочники!$H$8:$H$9,$T$14))*SUMIFS(справочники!$I$8:$I$9,справочники!$H$8:$H$9,$T$14)))*$T165)</f>
        <v>0</v>
      </c>
      <c r="AB170" s="116">
        <f>IF(AB$6="",0,(AB163+SUMIFS($Z168:AB168,$Z$1:AB$1,"&lt;="&amp;INT(AB$1/SUMIFS(справочники!$I$8:$I$9,справочники!$H$8:$H$9,$T$14))*SUMIFS(справочники!$I$8:$I$9,справочники!$H$8:$H$9,$T$14)))*$T165)</f>
        <v>0</v>
      </c>
      <c r="AC170" s="116">
        <f>IF(AC$6="",0,(AC163+SUMIFS($Z168:AC168,$Z$1:AC$1,"&lt;="&amp;INT(AC$1/SUMIFS(справочники!$I$8:$I$9,справочники!$H$8:$H$9,$T$14))*SUMIFS(справочники!$I$8:$I$9,справочники!$H$8:$H$9,$T$14)))*$T165)</f>
        <v>0</v>
      </c>
      <c r="AD170" s="116">
        <f>IF(AD$6="",0,(AD163+SUMIFS($Z168:AD168,$Z$1:AD$1,"&lt;="&amp;INT(AD$1/SUMIFS(справочники!$I$8:$I$9,справочники!$H$8:$H$9,$T$14))*SUMIFS(справочники!$I$8:$I$9,справочники!$H$8:$H$9,$T$14)))*$T165)</f>
        <v>0</v>
      </c>
      <c r="AE170" s="116">
        <f>IF(AE$6="",0,(AE163+SUMIFS($Z168:AE168,$Z$1:AE$1,"&lt;="&amp;INT(AE$1/SUMIFS(справочники!$I$8:$I$9,справочники!$H$8:$H$9,$T$14))*SUMIFS(справочники!$I$8:$I$9,справочники!$H$8:$H$9,$T$14)))*$T165)</f>
        <v>0</v>
      </c>
      <c r="AF170" s="116">
        <f>IF(AF$6="",0,(AF163+SUMIFS($Z168:AF168,$Z$1:AF$1,"&lt;="&amp;INT(AF$1/SUMIFS(справочники!$I$8:$I$9,справочники!$H$8:$H$9,$T$14))*SUMIFS(справочники!$I$8:$I$9,справочники!$H$8:$H$9,$T$14)))*$T165)</f>
        <v>0</v>
      </c>
      <c r="AG170" s="116">
        <f>IF(AG$6="",0,(AG163+SUMIFS($Z168:AG168,$Z$1:AG$1,"&lt;="&amp;INT(AG$1/SUMIFS(справочники!$I$8:$I$9,справочники!$H$8:$H$9,$T$14))*SUMIFS(справочники!$I$8:$I$9,справочники!$H$8:$H$9,$T$14)))*$T165)</f>
        <v>0</v>
      </c>
      <c r="AH170" s="116">
        <f>IF(AH$6="",0,(AH163+SUMIFS($Z168:AH168,$Z$1:AH$1,"&lt;="&amp;INT(AH$1/SUMIFS(справочники!$I$8:$I$9,справочники!$H$8:$H$9,$T$14))*SUMIFS(справочники!$I$8:$I$9,справочники!$H$8:$H$9,$T$14)))*$T165)</f>
        <v>0</v>
      </c>
      <c r="AI170" s="116">
        <f>IF(AI$6="",0,(AI163+SUMIFS($Z168:AI168,$Z$1:AI$1,"&lt;="&amp;INT(AI$1/SUMIFS(справочники!$I$8:$I$9,справочники!$H$8:$H$9,$T$14))*SUMIFS(справочники!$I$8:$I$9,справочники!$H$8:$H$9,$T$14)))*$T165)</f>
        <v>0</v>
      </c>
      <c r="AJ170" s="116">
        <f>IF(AJ$6="",0,(AJ163+SUMIFS($Z168:AJ168,$Z$1:AJ$1,"&lt;="&amp;INT(AJ$1/SUMIFS(справочники!$I$8:$I$9,справочники!$H$8:$H$9,$T$14))*SUMIFS(справочники!$I$8:$I$9,справочники!$H$8:$H$9,$T$14)))*$T165)</f>
        <v>0</v>
      </c>
      <c r="AK170" s="116">
        <f>IF(AK$6="",0,(AK163+SUMIFS($Z168:AK168,$Z$1:AK$1,"&lt;="&amp;INT(AK$1/SUMIFS(справочники!$I$8:$I$9,справочники!$H$8:$H$9,$T$14))*SUMIFS(справочники!$I$8:$I$9,справочники!$H$8:$H$9,$T$14)))*$T165)</f>
        <v>0</v>
      </c>
      <c r="AL170" s="116">
        <f>IF(AL$6="",0,(AL163+SUMIFS($Z168:AL168,$Z$1:AL$1,"&lt;="&amp;INT(AL$1/SUMIFS(справочники!$I$8:$I$9,справочники!$H$8:$H$9,$T$14))*SUMIFS(справочники!$I$8:$I$9,справочники!$H$8:$H$9,$T$14)))*$T165)</f>
        <v>0</v>
      </c>
      <c r="AM170" s="116">
        <f>IF(AM$6="",0,(AM163+SUMIFS($Z168:AM168,$Z$1:AM$1,"&lt;="&amp;INT(AM$1/SUMIFS(справочники!$I$8:$I$9,справочники!$H$8:$H$9,$T$14))*SUMIFS(справочники!$I$8:$I$9,справочники!$H$8:$H$9,$T$14)))*$T165)</f>
        <v>0</v>
      </c>
      <c r="AN170" s="116">
        <f>IF(AN$6="",0,(AN163+SUMIFS($Z168:AN168,$Z$1:AN$1,"&lt;="&amp;INT(AN$1/SUMIFS(справочники!$I$8:$I$9,справочники!$H$8:$H$9,$T$14))*SUMIFS(справочники!$I$8:$I$9,справочники!$H$8:$H$9,$T$14)))*$T165)</f>
        <v>0</v>
      </c>
      <c r="AO170" s="116">
        <f>IF(AO$6="",0,(AO163+SUMIFS($Z168:AO168,$Z$1:AO$1,"&lt;="&amp;INT(AO$1/SUMIFS(справочники!$I$8:$I$9,справочники!$H$8:$H$9,$T$14))*SUMIFS(справочники!$I$8:$I$9,справочники!$H$8:$H$9,$T$14)))*$T165)</f>
        <v>0</v>
      </c>
      <c r="AP170" s="116">
        <f>IF(AP$6="",0,(AP163+SUMIFS($Z168:AP168,$Z$1:AP$1,"&lt;="&amp;INT(AP$1/SUMIFS(справочники!$I$8:$I$9,справочники!$H$8:$H$9,$T$14))*SUMIFS(справочники!$I$8:$I$9,справочники!$H$8:$H$9,$T$14)))*$T165)</f>
        <v>0</v>
      </c>
      <c r="AQ170" s="116">
        <f>IF(AQ$6="",0,(AQ163+SUMIFS($Z168:AQ168,$Z$1:AQ$1,"&lt;="&amp;INT(AQ$1/SUMIFS(справочники!$I$8:$I$9,справочники!$H$8:$H$9,$T$14))*SUMIFS(справочники!$I$8:$I$9,справочники!$H$8:$H$9,$T$14)))*$T165)</f>
        <v>0</v>
      </c>
      <c r="AR170" s="116">
        <f>IF(AR$6="",0,(AR163+SUMIFS($Z168:AR168,$Z$1:AR$1,"&lt;="&amp;INT(AR$1/SUMIFS(справочники!$I$8:$I$9,справочники!$H$8:$H$9,$T$14))*SUMIFS(справочники!$I$8:$I$9,справочники!$H$8:$H$9,$T$14)))*$T165)</f>
        <v>0</v>
      </c>
      <c r="AS170" s="116">
        <f>IF(AS$6="",0,(AS163+SUMIFS($Z168:AS168,$Z$1:AS$1,"&lt;="&amp;INT(AS$1/SUMIFS(справочники!$I$8:$I$9,справочники!$H$8:$H$9,$T$14))*SUMIFS(справочники!$I$8:$I$9,справочники!$H$8:$H$9,$T$14)))*$T165)</f>
        <v>0</v>
      </c>
      <c r="AT170" s="116">
        <f>IF(AT$6="",0,(AT163+SUMIFS($Z168:AT168,$Z$1:AT$1,"&lt;="&amp;INT(AT$1/SUMIFS(справочники!$I$8:$I$9,справочники!$H$8:$H$9,$T$14))*SUMIFS(справочники!$I$8:$I$9,справочники!$H$8:$H$9,$T$14)))*$T165)</f>
        <v>0</v>
      </c>
      <c r="AU170" s="116">
        <f>IF(AU$6="",0,(AU163+SUMIFS($Z168:AU168,$Z$1:AU$1,"&lt;="&amp;INT(AU$1/SUMIFS(справочники!$I$8:$I$9,справочники!$H$8:$H$9,$T$14))*SUMIFS(справочники!$I$8:$I$9,справочники!$H$8:$H$9,$T$14)))*$T165)</f>
        <v>0</v>
      </c>
      <c r="AV170" s="116">
        <f>IF(AV$6="",0,(AV163+SUMIFS($Z168:AV168,$Z$1:AV$1,"&lt;="&amp;INT(AV$1/SUMIFS(справочники!$I$8:$I$9,справочники!$H$8:$H$9,$T$14))*SUMIFS(справочники!$I$8:$I$9,справочники!$H$8:$H$9,$T$14)))*$T165)</f>
        <v>0</v>
      </c>
      <c r="AW170" s="116">
        <f>IF(AW$6="",0,(AW163+SUMIFS($Z168:AW168,$Z$1:AW$1,"&lt;="&amp;INT(AW$1/SUMIFS(справочники!$I$8:$I$9,справочники!$H$8:$H$9,$T$14))*SUMIFS(справочники!$I$8:$I$9,справочники!$H$8:$H$9,$T$14)))*$T165)</f>
        <v>0</v>
      </c>
      <c r="AX170" s="116">
        <f>IF(AX$6="",0,(AX163+SUMIFS($Z168:AX168,$Z$1:AX$1,"&lt;="&amp;INT(AX$1/SUMIFS(справочники!$I$8:$I$9,справочники!$H$8:$H$9,$T$14))*SUMIFS(справочники!$I$8:$I$9,справочники!$H$8:$H$9,$T$14)))*$T165)</f>
        <v>0</v>
      </c>
      <c r="AY170" s="116">
        <f>IF(AY$6="",0,(AY163+SUMIFS($Z168:AY168,$Z$1:AY$1,"&lt;="&amp;INT(AY$1/SUMIFS(справочники!$I$8:$I$9,справочники!$H$8:$H$9,$T$14))*SUMIFS(справочники!$I$8:$I$9,справочники!$H$8:$H$9,$T$14)))*$T165)</f>
        <v>0</v>
      </c>
      <c r="AZ170" s="116">
        <f>IF(AZ$6="",0,(AZ163+SUMIFS($Z168:AZ168,$Z$1:AZ$1,"&lt;="&amp;INT(AZ$1/SUMIFS(справочники!$I$8:$I$9,справочники!$H$8:$H$9,$T$14))*SUMIFS(справочники!$I$8:$I$9,справочники!$H$8:$H$9,$T$14)))*$T165)</f>
        <v>0</v>
      </c>
      <c r="BA170" s="116">
        <f>IF(BA$6="",0,(BA163+SUMIFS($Z168:BA168,$Z$1:BA$1,"&lt;="&amp;INT(BA$1/SUMIFS(справочники!$I$8:$I$9,справочники!$H$8:$H$9,$T$14))*SUMIFS(справочники!$I$8:$I$9,справочники!$H$8:$H$9,$T$14)))*$T165)</f>
        <v>0</v>
      </c>
      <c r="BB170" s="116">
        <f>IF(BB$6="",0,(BB163+SUMIFS($Z168:BB168,$Z$1:BB$1,"&lt;="&amp;INT(BB$1/SUMIFS(справочники!$I$8:$I$9,справочники!$H$8:$H$9,$T$14))*SUMIFS(справочники!$I$8:$I$9,справочники!$H$8:$H$9,$T$14)))*$T165)</f>
        <v>0</v>
      </c>
      <c r="BC170" s="116">
        <f>IF(BC$6="",0,(BC163+SUMIFS($Z168:BC168,$Z$1:BC$1,"&lt;="&amp;INT(BC$1/SUMIFS(справочники!$I$8:$I$9,справочники!$H$8:$H$9,$T$14))*SUMIFS(справочники!$I$8:$I$9,справочники!$H$8:$H$9,$T$14)))*$T165)</f>
        <v>0</v>
      </c>
      <c r="BD170" s="116">
        <f>IF(BD$6="",0,(BD163+SUMIFS($Z168:BD168,$Z$1:BD$1,"&lt;="&amp;INT(BD$1/SUMIFS(справочники!$I$8:$I$9,справочники!$H$8:$H$9,$T$14))*SUMIFS(справочники!$I$8:$I$9,справочники!$H$8:$H$9,$T$14)))*$T165)</f>
        <v>0</v>
      </c>
      <c r="BE170" s="3"/>
      <c r="BF170" s="3"/>
    </row>
    <row r="171" spans="1:58" ht="4.05" customHeight="1" x14ac:dyDescent="0.25">
      <c r="A171" s="1"/>
      <c r="B171" s="1"/>
      <c r="C171" s="1"/>
      <c r="D171" s="1"/>
      <c r="E171" s="1"/>
      <c r="F171" s="58">
        <v>1</v>
      </c>
      <c r="G171" s="5"/>
      <c r="H171" s="37"/>
      <c r="I171" s="37"/>
      <c r="J171" s="37"/>
      <c r="K171" s="37"/>
      <c r="L171" s="37"/>
      <c r="M171" s="17"/>
      <c r="N171" s="37"/>
      <c r="O171" s="37"/>
      <c r="P171" s="37"/>
      <c r="Q171" s="37"/>
      <c r="R171" s="1"/>
      <c r="S171" s="5"/>
      <c r="T171" s="1"/>
      <c r="U171" s="25"/>
      <c r="V171" s="1"/>
      <c r="W171" s="48"/>
      <c r="X171" s="10"/>
      <c r="Y171" s="54"/>
      <c r="Z171" s="118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6"/>
      <c r="AM171" s="126"/>
      <c r="AN171" s="126"/>
      <c r="AO171" s="126"/>
      <c r="AP171" s="126"/>
      <c r="AQ171" s="126"/>
      <c r="AR171" s="126"/>
      <c r="AS171" s="126"/>
      <c r="AT171" s="126"/>
      <c r="AU171" s="126"/>
      <c r="AV171" s="126"/>
      <c r="AW171" s="126"/>
      <c r="AX171" s="126"/>
      <c r="AY171" s="126"/>
      <c r="AZ171" s="126"/>
      <c r="BA171" s="126"/>
      <c r="BB171" s="126"/>
      <c r="BC171" s="126"/>
      <c r="BD171" s="127"/>
      <c r="BE171" s="1"/>
      <c r="BF171" s="1"/>
    </row>
    <row r="172" spans="1:58" s="4" customFormat="1" x14ac:dyDescent="0.25">
      <c r="A172" s="3"/>
      <c r="B172" s="3"/>
      <c r="C172" s="3"/>
      <c r="D172" s="3"/>
      <c r="E172" s="3" t="s">
        <v>76</v>
      </c>
      <c r="F172" s="62">
        <v>1</v>
      </c>
      <c r="G172" s="17"/>
      <c r="H172" s="13" t="str">
        <f>$H$21</f>
        <v>Полученные проценты</v>
      </c>
      <c r="I172" s="3"/>
      <c r="J172" s="3"/>
      <c r="K172" s="3"/>
      <c r="L172" s="3"/>
      <c r="M172" s="5" t="s">
        <v>7</v>
      </c>
      <c r="N172" s="3" t="s">
        <v>123</v>
      </c>
      <c r="O172" s="3"/>
      <c r="P172" s="3"/>
      <c r="Q172" s="3" t="s">
        <v>67</v>
      </c>
      <c r="R172" s="3"/>
      <c r="S172" s="5"/>
      <c r="T172" s="3"/>
      <c r="U172" s="25"/>
      <c r="V172" s="3"/>
      <c r="W172" s="12">
        <f>SUM($Y172:$BE172)</f>
        <v>0</v>
      </c>
      <c r="X172" s="12"/>
      <c r="Y172" s="54"/>
      <c r="Z172" s="115"/>
      <c r="AA172" s="116">
        <f>IF(AA$6="",0,AA170-AA168)</f>
        <v>0</v>
      </c>
      <c r="AB172" s="116">
        <f t="shared" ref="AB172:BD172" si="136">IF(AB$6="",0,AB170-AB168)</f>
        <v>0</v>
      </c>
      <c r="AC172" s="116">
        <f t="shared" si="136"/>
        <v>0</v>
      </c>
      <c r="AD172" s="116">
        <f t="shared" si="136"/>
        <v>0</v>
      </c>
      <c r="AE172" s="116">
        <f t="shared" si="136"/>
        <v>0</v>
      </c>
      <c r="AF172" s="116">
        <f t="shared" si="136"/>
        <v>0</v>
      </c>
      <c r="AG172" s="116">
        <f t="shared" si="136"/>
        <v>0</v>
      </c>
      <c r="AH172" s="116">
        <f t="shared" si="136"/>
        <v>0</v>
      </c>
      <c r="AI172" s="116">
        <f t="shared" si="136"/>
        <v>0</v>
      </c>
      <c r="AJ172" s="116">
        <f t="shared" si="136"/>
        <v>0</v>
      </c>
      <c r="AK172" s="116">
        <f t="shared" si="136"/>
        <v>0</v>
      </c>
      <c r="AL172" s="116">
        <f t="shared" si="136"/>
        <v>0</v>
      </c>
      <c r="AM172" s="116">
        <f t="shared" si="136"/>
        <v>0</v>
      </c>
      <c r="AN172" s="116">
        <f t="shared" si="136"/>
        <v>0</v>
      </c>
      <c r="AO172" s="116">
        <f t="shared" si="136"/>
        <v>0</v>
      </c>
      <c r="AP172" s="116">
        <f t="shared" si="136"/>
        <v>0</v>
      </c>
      <c r="AQ172" s="116">
        <f t="shared" si="136"/>
        <v>0</v>
      </c>
      <c r="AR172" s="116">
        <f t="shared" si="136"/>
        <v>0</v>
      </c>
      <c r="AS172" s="116">
        <f t="shared" si="136"/>
        <v>0</v>
      </c>
      <c r="AT172" s="116">
        <f t="shared" si="136"/>
        <v>0</v>
      </c>
      <c r="AU172" s="116">
        <f t="shared" si="136"/>
        <v>0</v>
      </c>
      <c r="AV172" s="116">
        <f t="shared" si="136"/>
        <v>0</v>
      </c>
      <c r="AW172" s="116">
        <f t="shared" si="136"/>
        <v>0</v>
      </c>
      <c r="AX172" s="116">
        <f t="shared" si="136"/>
        <v>0</v>
      </c>
      <c r="AY172" s="116">
        <f t="shared" si="136"/>
        <v>0</v>
      </c>
      <c r="AZ172" s="116">
        <f t="shared" si="136"/>
        <v>0</v>
      </c>
      <c r="BA172" s="116">
        <f t="shared" si="136"/>
        <v>0</v>
      </c>
      <c r="BB172" s="116">
        <f t="shared" si="136"/>
        <v>0</v>
      </c>
      <c r="BC172" s="116">
        <f t="shared" si="136"/>
        <v>0</v>
      </c>
      <c r="BD172" s="116">
        <f t="shared" si="136"/>
        <v>0</v>
      </c>
      <c r="BE172" s="3"/>
      <c r="BF172" s="3"/>
    </row>
    <row r="173" spans="1:58" ht="7.05" customHeight="1" x14ac:dyDescent="0.25">
      <c r="A173" s="1"/>
      <c r="B173" s="1"/>
      <c r="C173" s="1"/>
      <c r="D173" s="1"/>
      <c r="E173" s="1"/>
      <c r="F173" s="58">
        <v>1</v>
      </c>
      <c r="G173" s="5"/>
      <c r="H173" s="1"/>
      <c r="I173" s="1"/>
      <c r="J173" s="1"/>
      <c r="K173" s="1"/>
      <c r="L173" s="1"/>
      <c r="M173" s="5"/>
      <c r="N173" s="1"/>
      <c r="O173" s="1"/>
      <c r="P173" s="1"/>
      <c r="Q173" s="1"/>
      <c r="R173" s="1"/>
      <c r="S173" s="5"/>
      <c r="T173" s="1"/>
      <c r="U173" s="25"/>
      <c r="V173" s="1"/>
      <c r="W173" s="12"/>
      <c r="X173" s="10"/>
      <c r="Y173" s="54"/>
      <c r="Z173" s="118"/>
      <c r="AA173" s="119"/>
      <c r="AB173" s="119"/>
      <c r="AC173" s="119"/>
      <c r="AD173" s="119"/>
      <c r="AE173" s="119"/>
      <c r="AF173" s="119"/>
      <c r="AG173" s="119"/>
      <c r="AH173" s="119"/>
      <c r="AI173" s="119"/>
      <c r="AJ173" s="119"/>
      <c r="AK173" s="119"/>
      <c r="AL173" s="119"/>
      <c r="AM173" s="119"/>
      <c r="AN173" s="119"/>
      <c r="AO173" s="119"/>
      <c r="AP173" s="119"/>
      <c r="AQ173" s="119"/>
      <c r="AR173" s="119"/>
      <c r="AS173" s="119"/>
      <c r="AT173" s="119"/>
      <c r="AU173" s="119"/>
      <c r="AV173" s="119"/>
      <c r="AW173" s="119"/>
      <c r="AX173" s="119"/>
      <c r="AY173" s="119"/>
      <c r="AZ173" s="119"/>
      <c r="BA173" s="119"/>
      <c r="BB173" s="119"/>
      <c r="BC173" s="119"/>
      <c r="BD173" s="120"/>
      <c r="BE173" s="1"/>
      <c r="BF173" s="1"/>
    </row>
    <row r="174" spans="1:58" ht="4.05" customHeight="1" x14ac:dyDescent="0.25">
      <c r="A174" s="1"/>
      <c r="B174" s="1"/>
      <c r="C174" s="1"/>
      <c r="D174" s="1"/>
      <c r="E174" s="1"/>
      <c r="F174" s="58"/>
      <c r="G174" s="5"/>
      <c r="H174" s="18"/>
      <c r="I174" s="18"/>
      <c r="J174" s="18"/>
      <c r="K174" s="18"/>
      <c r="L174" s="1"/>
      <c r="M174" s="5"/>
      <c r="N174" s="18"/>
      <c r="O174" s="1"/>
      <c r="P174" s="1"/>
      <c r="Q174" s="1"/>
      <c r="R174" s="1"/>
      <c r="S174" s="5"/>
      <c r="T174" s="1"/>
      <c r="U174" s="25"/>
      <c r="V174" s="1"/>
      <c r="W174" s="18"/>
      <c r="X174" s="10"/>
      <c r="Y174" s="54"/>
      <c r="Z174" s="118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1"/>
      <c r="AK174" s="121"/>
      <c r="AL174" s="121"/>
      <c r="AM174" s="121"/>
      <c r="AN174" s="121"/>
      <c r="AO174" s="121"/>
      <c r="AP174" s="121"/>
      <c r="AQ174" s="121"/>
      <c r="AR174" s="121"/>
      <c r="AS174" s="121"/>
      <c r="AT174" s="121"/>
      <c r="AU174" s="121"/>
      <c r="AV174" s="121"/>
      <c r="AW174" s="121"/>
      <c r="AX174" s="121"/>
      <c r="AY174" s="121"/>
      <c r="AZ174" s="121"/>
      <c r="BA174" s="121"/>
      <c r="BB174" s="121"/>
      <c r="BC174" s="121"/>
      <c r="BD174" s="122"/>
      <c r="BE174" s="1"/>
      <c r="BF174" s="1"/>
    </row>
    <row r="175" spans="1:58" ht="7.05" customHeight="1" x14ac:dyDescent="0.25">
      <c r="A175" s="1"/>
      <c r="B175" s="1"/>
      <c r="C175" s="1"/>
      <c r="D175" s="1"/>
      <c r="E175" s="1"/>
      <c r="F175" s="58">
        <v>0</v>
      </c>
      <c r="G175" s="5"/>
      <c r="H175" s="1"/>
      <c r="I175" s="1"/>
      <c r="J175" s="1"/>
      <c r="K175" s="1"/>
      <c r="L175" s="1"/>
      <c r="M175" s="5"/>
      <c r="N175" s="1"/>
      <c r="O175" s="1"/>
      <c r="P175" s="1"/>
      <c r="Q175" s="1"/>
      <c r="R175" s="1"/>
      <c r="S175" s="5"/>
      <c r="T175" s="1"/>
      <c r="U175" s="25"/>
      <c r="V175" s="1"/>
      <c r="W175" s="12"/>
      <c r="X175" s="10"/>
      <c r="Y175" s="54"/>
      <c r="Z175" s="118"/>
      <c r="AA175" s="119"/>
      <c r="AB175" s="119"/>
      <c r="AC175" s="119"/>
      <c r="AD175" s="119"/>
      <c r="AE175" s="119"/>
      <c r="AF175" s="119"/>
      <c r="AG175" s="119"/>
      <c r="AH175" s="119"/>
      <c r="AI175" s="119"/>
      <c r="AJ175" s="119"/>
      <c r="AK175" s="119"/>
      <c r="AL175" s="119"/>
      <c r="AM175" s="119"/>
      <c r="AN175" s="119"/>
      <c r="AO175" s="119"/>
      <c r="AP175" s="119"/>
      <c r="AQ175" s="119"/>
      <c r="AR175" s="119"/>
      <c r="AS175" s="119"/>
      <c r="AT175" s="119"/>
      <c r="AU175" s="119"/>
      <c r="AV175" s="119"/>
      <c r="AW175" s="119"/>
      <c r="AX175" s="119"/>
      <c r="AY175" s="119"/>
      <c r="AZ175" s="119"/>
      <c r="BA175" s="119"/>
      <c r="BB175" s="119"/>
      <c r="BC175" s="119"/>
      <c r="BD175" s="120"/>
      <c r="BE175" s="1"/>
      <c r="BF175" s="1"/>
    </row>
    <row r="176" spans="1:58" s="44" customFormat="1" x14ac:dyDescent="0.25">
      <c r="A176" s="40"/>
      <c r="B176" s="40"/>
      <c r="C176" s="40"/>
      <c r="D176" s="40"/>
      <c r="E176" s="40"/>
      <c r="F176" s="62">
        <v>0</v>
      </c>
      <c r="G176" s="41" t="s">
        <v>7</v>
      </c>
      <c r="H176" s="40" t="s">
        <v>98</v>
      </c>
      <c r="I176" s="40"/>
      <c r="J176" s="40"/>
      <c r="K176" s="40"/>
      <c r="L176" s="40"/>
      <c r="M176" s="42"/>
      <c r="N176" s="40" t="s">
        <v>5</v>
      </c>
      <c r="O176" s="40"/>
      <c r="P176" s="40"/>
      <c r="Q176" s="40" t="s">
        <v>67</v>
      </c>
      <c r="R176" s="40"/>
      <c r="S176" s="42"/>
      <c r="T176" s="40"/>
      <c r="U176" s="42"/>
      <c r="V176" s="40"/>
      <c r="W176" s="43">
        <f>SUM($Y176:$BE176)</f>
        <v>0</v>
      </c>
      <c r="X176" s="43"/>
      <c r="Y176" s="54"/>
      <c r="Z176" s="128"/>
      <c r="AA176" s="129">
        <f>IF(AA$6="",0,SUMIFS(AA177:AA206,$H177:$H206,$H176))</f>
        <v>0</v>
      </c>
      <c r="AB176" s="129">
        <f t="shared" ref="AB176:AP176" si="137">IF(AB$6="",0,SUMIFS(AB177:AB206,$H177:$H206,$H176))</f>
        <v>0</v>
      </c>
      <c r="AC176" s="129">
        <f t="shared" si="137"/>
        <v>0</v>
      </c>
      <c r="AD176" s="129">
        <f t="shared" si="137"/>
        <v>0</v>
      </c>
      <c r="AE176" s="129">
        <f t="shared" si="137"/>
        <v>0</v>
      </c>
      <c r="AF176" s="129">
        <f t="shared" si="137"/>
        <v>0</v>
      </c>
      <c r="AG176" s="129">
        <f t="shared" si="137"/>
        <v>0</v>
      </c>
      <c r="AH176" s="129">
        <f t="shared" si="137"/>
        <v>0</v>
      </c>
      <c r="AI176" s="129">
        <f t="shared" si="137"/>
        <v>0</v>
      </c>
      <c r="AJ176" s="129">
        <f t="shared" si="137"/>
        <v>0</v>
      </c>
      <c r="AK176" s="129">
        <f t="shared" si="137"/>
        <v>0</v>
      </c>
      <c r="AL176" s="129">
        <f t="shared" si="137"/>
        <v>0</v>
      </c>
      <c r="AM176" s="129">
        <f t="shared" si="137"/>
        <v>0</v>
      </c>
      <c r="AN176" s="129">
        <f t="shared" si="137"/>
        <v>0</v>
      </c>
      <c r="AO176" s="129">
        <f t="shared" si="137"/>
        <v>0</v>
      </c>
      <c r="AP176" s="129">
        <f t="shared" si="137"/>
        <v>0</v>
      </c>
      <c r="AQ176" s="129">
        <f t="shared" ref="AQ176:BD176" si="138">IF(AQ$6="",0,SUMIFS(AQ177:AQ206,$H177:$H206,$H176))</f>
        <v>0</v>
      </c>
      <c r="AR176" s="129">
        <f t="shared" si="138"/>
        <v>0</v>
      </c>
      <c r="AS176" s="129">
        <f t="shared" si="138"/>
        <v>0</v>
      </c>
      <c r="AT176" s="129">
        <f t="shared" si="138"/>
        <v>0</v>
      </c>
      <c r="AU176" s="129">
        <f t="shared" si="138"/>
        <v>0</v>
      </c>
      <c r="AV176" s="129">
        <f t="shared" si="138"/>
        <v>0</v>
      </c>
      <c r="AW176" s="129">
        <f t="shared" si="138"/>
        <v>0</v>
      </c>
      <c r="AX176" s="129">
        <f t="shared" si="138"/>
        <v>0</v>
      </c>
      <c r="AY176" s="129">
        <f t="shared" si="138"/>
        <v>0</v>
      </c>
      <c r="AZ176" s="129">
        <f t="shared" si="138"/>
        <v>0</v>
      </c>
      <c r="BA176" s="129">
        <f t="shared" si="138"/>
        <v>0</v>
      </c>
      <c r="BB176" s="129">
        <f t="shared" si="138"/>
        <v>0</v>
      </c>
      <c r="BC176" s="129">
        <f t="shared" si="138"/>
        <v>0</v>
      </c>
      <c r="BD176" s="130">
        <f t="shared" si="138"/>
        <v>0</v>
      </c>
      <c r="BE176" s="40"/>
      <c r="BF176" s="40"/>
    </row>
    <row r="177" spans="1:58" ht="4.05" customHeight="1" x14ac:dyDescent="0.25">
      <c r="A177" s="1"/>
      <c r="B177" s="1"/>
      <c r="C177" s="1"/>
      <c r="D177" s="1"/>
      <c r="E177" s="1"/>
      <c r="F177" s="58">
        <v>0</v>
      </c>
      <c r="G177" s="5"/>
      <c r="H177" s="46"/>
      <c r="I177" s="46"/>
      <c r="J177" s="46"/>
      <c r="K177" s="46"/>
      <c r="L177" s="1"/>
      <c r="M177" s="5"/>
      <c r="N177" s="46"/>
      <c r="O177" s="1"/>
      <c r="P177" s="1"/>
      <c r="Q177" s="1"/>
      <c r="R177" s="1"/>
      <c r="S177" s="5"/>
      <c r="T177" s="1"/>
      <c r="U177" s="25"/>
      <c r="V177" s="1"/>
      <c r="W177" s="46"/>
      <c r="X177" s="10"/>
      <c r="Y177" s="54"/>
      <c r="Z177" s="118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  <c r="AS177" s="131"/>
      <c r="AT177" s="131"/>
      <c r="AU177" s="131"/>
      <c r="AV177" s="131"/>
      <c r="AW177" s="131"/>
      <c r="AX177" s="131"/>
      <c r="AY177" s="131"/>
      <c r="AZ177" s="131"/>
      <c r="BA177" s="131"/>
      <c r="BB177" s="131"/>
      <c r="BC177" s="131"/>
      <c r="BD177" s="132"/>
      <c r="BE177" s="1"/>
      <c r="BF177" s="1"/>
    </row>
    <row r="178" spans="1:58" ht="7.05" customHeight="1" x14ac:dyDescent="0.25">
      <c r="A178" s="1"/>
      <c r="B178" s="1"/>
      <c r="C178" s="1"/>
      <c r="D178" s="1"/>
      <c r="E178" s="1"/>
      <c r="F178" s="58">
        <v>0</v>
      </c>
      <c r="G178" s="5"/>
      <c r="H178" s="1"/>
      <c r="I178" s="1"/>
      <c r="J178" s="1"/>
      <c r="K178" s="1"/>
      <c r="L178" s="1"/>
      <c r="M178" s="5"/>
      <c r="N178" s="1"/>
      <c r="O178" s="1"/>
      <c r="P178" s="1"/>
      <c r="Q178" s="1"/>
      <c r="R178" s="1"/>
      <c r="S178" s="5"/>
      <c r="T178" s="1"/>
      <c r="U178" s="25"/>
      <c r="V178" s="1"/>
      <c r="W178" s="12"/>
      <c r="X178" s="10"/>
      <c r="Y178" s="54"/>
      <c r="Z178" s="118"/>
      <c r="AA178" s="119"/>
      <c r="AB178" s="119"/>
      <c r="AC178" s="119"/>
      <c r="AD178" s="119"/>
      <c r="AE178" s="119"/>
      <c r="AF178" s="119"/>
      <c r="AG178" s="119"/>
      <c r="AH178" s="119"/>
      <c r="AI178" s="119"/>
      <c r="AJ178" s="119"/>
      <c r="AK178" s="119"/>
      <c r="AL178" s="119"/>
      <c r="AM178" s="119"/>
      <c r="AN178" s="119"/>
      <c r="AO178" s="119"/>
      <c r="AP178" s="119"/>
      <c r="AQ178" s="119"/>
      <c r="AR178" s="119"/>
      <c r="AS178" s="119"/>
      <c r="AT178" s="119"/>
      <c r="AU178" s="119"/>
      <c r="AV178" s="119"/>
      <c r="AW178" s="119"/>
      <c r="AX178" s="119"/>
      <c r="AY178" s="119"/>
      <c r="AZ178" s="119"/>
      <c r="BA178" s="119"/>
      <c r="BB178" s="119"/>
      <c r="BC178" s="119"/>
      <c r="BD178" s="120"/>
      <c r="BE178" s="1"/>
      <c r="BF178" s="1"/>
    </row>
    <row r="179" spans="1:58" s="24" customFormat="1" ht="12.6" thickBot="1" x14ac:dyDescent="0.3">
      <c r="A179" s="20"/>
      <c r="B179" s="20"/>
      <c r="C179" s="20"/>
      <c r="D179" s="20"/>
      <c r="E179" s="20"/>
      <c r="F179" s="63"/>
      <c r="G179" s="21" t="s">
        <v>7</v>
      </c>
      <c r="H179" s="20"/>
      <c r="I179" s="20" t="s">
        <v>20</v>
      </c>
      <c r="J179" s="20"/>
      <c r="K179" s="20"/>
      <c r="L179" s="20"/>
      <c r="M179" s="5"/>
      <c r="N179" s="51" t="str">
        <f>$N$23</f>
        <v>Тариф-1</v>
      </c>
      <c r="O179" s="20"/>
      <c r="P179" s="20"/>
      <c r="Q179" s="20" t="s">
        <v>15</v>
      </c>
      <c r="R179" s="20"/>
      <c r="S179" s="21" t="s">
        <v>7</v>
      </c>
      <c r="T179" s="29"/>
      <c r="U179" s="27" t="s">
        <v>10</v>
      </c>
      <c r="V179" s="20"/>
      <c r="W179" s="22"/>
      <c r="X179" s="23"/>
      <c r="Y179" s="55"/>
      <c r="Z179" s="123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4"/>
      <c r="BD179" s="125"/>
      <c r="BE179" s="20"/>
      <c r="BF179" s="20"/>
    </row>
    <row r="180" spans="1:58" ht="4.05" customHeight="1" thickTop="1" x14ac:dyDescent="0.25">
      <c r="A180" s="1"/>
      <c r="B180" s="1"/>
      <c r="C180" s="1"/>
      <c r="D180" s="1"/>
      <c r="E180" s="1"/>
      <c r="F180" s="58"/>
      <c r="G180" s="5"/>
      <c r="H180" s="1"/>
      <c r="I180" s="1"/>
      <c r="J180" s="1"/>
      <c r="K180" s="1"/>
      <c r="L180" s="1"/>
      <c r="M180" s="5"/>
      <c r="N180" s="52"/>
      <c r="O180" s="1"/>
      <c r="P180" s="1"/>
      <c r="Q180" s="1"/>
      <c r="R180" s="1"/>
      <c r="S180" s="5"/>
      <c r="T180" s="1"/>
      <c r="U180" s="25"/>
      <c r="V180" s="1"/>
      <c r="W180" s="12"/>
      <c r="X180" s="10"/>
      <c r="Y180" s="54"/>
      <c r="Z180" s="118"/>
      <c r="AA180" s="119"/>
      <c r="AB180" s="119"/>
      <c r="AC180" s="119"/>
      <c r="AD180" s="119"/>
      <c r="AE180" s="119"/>
      <c r="AF180" s="119"/>
      <c r="AG180" s="119"/>
      <c r="AH180" s="119"/>
      <c r="AI180" s="119"/>
      <c r="AJ180" s="119"/>
      <c r="AK180" s="119"/>
      <c r="AL180" s="119"/>
      <c r="AM180" s="119"/>
      <c r="AN180" s="119"/>
      <c r="AO180" s="119"/>
      <c r="AP180" s="119"/>
      <c r="AQ180" s="119"/>
      <c r="AR180" s="119"/>
      <c r="AS180" s="119"/>
      <c r="AT180" s="119"/>
      <c r="AU180" s="119"/>
      <c r="AV180" s="119"/>
      <c r="AW180" s="119"/>
      <c r="AX180" s="119"/>
      <c r="AY180" s="119"/>
      <c r="AZ180" s="119"/>
      <c r="BA180" s="119"/>
      <c r="BB180" s="119"/>
      <c r="BC180" s="119"/>
      <c r="BD180" s="120"/>
      <c r="BE180" s="1"/>
      <c r="BF180" s="1"/>
    </row>
    <row r="181" spans="1:58" s="24" customFormat="1" x14ac:dyDescent="0.25">
      <c r="A181" s="20"/>
      <c r="B181" s="20"/>
      <c r="C181" s="20"/>
      <c r="D181" s="20"/>
      <c r="E181" s="20"/>
      <c r="F181" s="63"/>
      <c r="G181" s="21"/>
      <c r="H181" s="20"/>
      <c r="I181" s="20" t="str">
        <f>IF($T179=справочники!$K$8,"расходы на одну транзакцию",IF($T179=справочники!$K$9,"доля выручки от продаж транзакций","??"))</f>
        <v>??</v>
      </c>
      <c r="J181" s="20"/>
      <c r="K181" s="20"/>
      <c r="L181" s="20"/>
      <c r="M181" s="21"/>
      <c r="N181" s="20"/>
      <c r="O181" s="20"/>
      <c r="P181" s="20"/>
      <c r="Q181" s="20" t="str">
        <f>IF($T179=справочники!$K$8,"руб.",IF($T179=справочники!$K$9,"доля","??"))</f>
        <v>??</v>
      </c>
      <c r="R181" s="20"/>
      <c r="S181" s="21" t="s">
        <v>7</v>
      </c>
      <c r="T181" s="36"/>
      <c r="U181" s="27"/>
      <c r="V181" s="20"/>
      <c r="W181" s="22"/>
      <c r="X181" s="23"/>
      <c r="Y181" s="55"/>
      <c r="Z181" s="123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4"/>
      <c r="BD181" s="125"/>
      <c r="BE181" s="20"/>
      <c r="BF181" s="20"/>
    </row>
    <row r="182" spans="1:58" ht="4.05" customHeight="1" x14ac:dyDescent="0.25">
      <c r="A182" s="1"/>
      <c r="B182" s="1"/>
      <c r="C182" s="1"/>
      <c r="D182" s="1"/>
      <c r="E182" s="1"/>
      <c r="F182" s="58">
        <v>1</v>
      </c>
      <c r="G182" s="5"/>
      <c r="H182" s="1"/>
      <c r="I182" s="1"/>
      <c r="J182" s="1"/>
      <c r="K182" s="1"/>
      <c r="L182" s="1"/>
      <c r="M182" s="5"/>
      <c r="N182" s="1"/>
      <c r="O182" s="1"/>
      <c r="P182" s="1"/>
      <c r="Q182" s="1"/>
      <c r="R182" s="1"/>
      <c r="S182" s="5"/>
      <c r="T182" s="1"/>
      <c r="U182" s="25"/>
      <c r="V182" s="1"/>
      <c r="W182" s="12"/>
      <c r="X182" s="10"/>
      <c r="Y182" s="54"/>
      <c r="Z182" s="118"/>
      <c r="AA182" s="119"/>
      <c r="AB182" s="119"/>
      <c r="AC182" s="119"/>
      <c r="AD182" s="119"/>
      <c r="AE182" s="119"/>
      <c r="AF182" s="119"/>
      <c r="AG182" s="119"/>
      <c r="AH182" s="119"/>
      <c r="AI182" s="119"/>
      <c r="AJ182" s="119"/>
      <c r="AK182" s="119"/>
      <c r="AL182" s="119"/>
      <c r="AM182" s="119"/>
      <c r="AN182" s="119"/>
      <c r="AO182" s="119"/>
      <c r="AP182" s="119"/>
      <c r="AQ182" s="119"/>
      <c r="AR182" s="119"/>
      <c r="AS182" s="119"/>
      <c r="AT182" s="119"/>
      <c r="AU182" s="119"/>
      <c r="AV182" s="119"/>
      <c r="AW182" s="119"/>
      <c r="AX182" s="119"/>
      <c r="AY182" s="119"/>
      <c r="AZ182" s="119"/>
      <c r="BA182" s="119"/>
      <c r="BB182" s="119"/>
      <c r="BC182" s="119"/>
      <c r="BD182" s="120"/>
      <c r="BE182" s="1"/>
      <c r="BF182" s="1"/>
    </row>
    <row r="183" spans="1:58" s="4" customFormat="1" x14ac:dyDescent="0.25">
      <c r="A183" s="3"/>
      <c r="B183" s="3"/>
      <c r="C183" s="3"/>
      <c r="D183" s="3"/>
      <c r="E183" s="3"/>
      <c r="F183" s="62">
        <v>1</v>
      </c>
      <c r="G183" s="47"/>
      <c r="H183" s="13" t="str">
        <f>$H$176</f>
        <v>Переменные расходы (РКО)</v>
      </c>
      <c r="I183" s="13"/>
      <c r="J183" s="3"/>
      <c r="K183" s="3"/>
      <c r="L183" s="3"/>
      <c r="M183" s="5"/>
      <c r="N183" s="40" t="str">
        <f>"Переменные расходы по "&amp;N179</f>
        <v>Переменные расходы по Тариф-1</v>
      </c>
      <c r="O183" s="40"/>
      <c r="P183" s="40"/>
      <c r="Q183" s="40" t="s">
        <v>67</v>
      </c>
      <c r="R183" s="40"/>
      <c r="S183" s="42"/>
      <c r="T183" s="40"/>
      <c r="U183" s="42"/>
      <c r="V183" s="40"/>
      <c r="W183" s="43">
        <f>SUM($Y183:$BE183)</f>
        <v>0</v>
      </c>
      <c r="X183" s="43"/>
      <c r="Y183" s="54"/>
      <c r="Z183" s="128"/>
      <c r="AA183" s="129">
        <f>IF(AA$6="",0,IF($T179=справочники!$K$8,$T181*AA29,IF($T179=справочники!$K$9,$T181*AA37,0)))</f>
        <v>0</v>
      </c>
      <c r="AB183" s="129">
        <f>IF(AB$6="",0,IF($T179=справочники!$K$8,$T181*AB29,IF($T179=справочники!$K$9,$T181*AB37,0)))</f>
        <v>0</v>
      </c>
      <c r="AC183" s="129">
        <f>IF(AC$6="",0,IF($T179=справочники!$K$8,$T181*AC29,IF($T179=справочники!$K$9,$T181*AC37,0)))</f>
        <v>0</v>
      </c>
      <c r="AD183" s="129">
        <f>IF(AD$6="",0,IF($T179=справочники!$K$8,$T181*AD29,IF($T179=справочники!$K$9,$T181*AD37,0)))</f>
        <v>0</v>
      </c>
      <c r="AE183" s="129">
        <f>IF(AE$6="",0,IF($T179=справочники!$K$8,$T181*AE29,IF($T179=справочники!$K$9,$T181*AE37,0)))</f>
        <v>0</v>
      </c>
      <c r="AF183" s="129">
        <f>IF(AF$6="",0,IF($T179=справочники!$K$8,$T181*AF29,IF($T179=справочники!$K$9,$T181*AF37,0)))</f>
        <v>0</v>
      </c>
      <c r="AG183" s="129">
        <f>IF(AG$6="",0,IF($T179=справочники!$K$8,$T181*AG29,IF($T179=справочники!$K$9,$T181*AG37,0)))</f>
        <v>0</v>
      </c>
      <c r="AH183" s="129">
        <f>IF(AH$6="",0,IF($T179=справочники!$K$8,$T181*AH29,IF($T179=справочники!$K$9,$T181*AH37,0)))</f>
        <v>0</v>
      </c>
      <c r="AI183" s="129">
        <f>IF(AI$6="",0,IF($T179=справочники!$K$8,$T181*AI29,IF($T179=справочники!$K$9,$T181*AI37,0)))</f>
        <v>0</v>
      </c>
      <c r="AJ183" s="129">
        <f>IF(AJ$6="",0,IF($T179=справочники!$K$8,$T181*AJ29,IF($T179=справочники!$K$9,$T181*AJ37,0)))</f>
        <v>0</v>
      </c>
      <c r="AK183" s="129">
        <f>IF(AK$6="",0,IF($T179=справочники!$K$8,$T181*AK29,IF($T179=справочники!$K$9,$T181*AK37,0)))</f>
        <v>0</v>
      </c>
      <c r="AL183" s="129">
        <f>IF(AL$6="",0,IF($T179=справочники!$K$8,$T181*AL29,IF($T179=справочники!$K$9,$T181*AL37,0)))</f>
        <v>0</v>
      </c>
      <c r="AM183" s="129">
        <f>IF(AM$6="",0,IF($T179=справочники!$K$8,$T181*AM29,IF($T179=справочники!$K$9,$T181*AM37,0)))</f>
        <v>0</v>
      </c>
      <c r="AN183" s="129">
        <f>IF(AN$6="",0,IF($T179=справочники!$K$8,$T181*AN29,IF($T179=справочники!$K$9,$T181*AN37,0)))</f>
        <v>0</v>
      </c>
      <c r="AO183" s="129">
        <f>IF(AO$6="",0,IF($T179=справочники!$K$8,$T181*AO29,IF($T179=справочники!$K$9,$T181*AO37,0)))</f>
        <v>0</v>
      </c>
      <c r="AP183" s="129">
        <f>IF(AP$6="",0,IF($T179=справочники!$K$8,$T181*AP29,IF($T179=справочники!$K$9,$T181*AP37,0)))</f>
        <v>0</v>
      </c>
      <c r="AQ183" s="129">
        <f>IF(AQ$6="",0,IF($T179=справочники!$K$8,$T181*AQ29,IF($T179=справочники!$K$9,$T181*AQ37,0)))</f>
        <v>0</v>
      </c>
      <c r="AR183" s="129">
        <f>IF(AR$6="",0,IF($T179=справочники!$K$8,$T181*AR29,IF($T179=справочники!$K$9,$T181*AR37,0)))</f>
        <v>0</v>
      </c>
      <c r="AS183" s="129">
        <f>IF(AS$6="",0,IF($T179=справочники!$K$8,$T181*AS29,IF($T179=справочники!$K$9,$T181*AS37,0)))</f>
        <v>0</v>
      </c>
      <c r="AT183" s="129">
        <f>IF(AT$6="",0,IF($T179=справочники!$K$8,$T181*AT29,IF($T179=справочники!$K$9,$T181*AT37,0)))</f>
        <v>0</v>
      </c>
      <c r="AU183" s="129">
        <f>IF(AU$6="",0,IF($T179=справочники!$K$8,$T181*AU29,IF($T179=справочники!$K$9,$T181*AU37,0)))</f>
        <v>0</v>
      </c>
      <c r="AV183" s="129">
        <f>IF(AV$6="",0,IF($T179=справочники!$K$8,$T181*AV29,IF($T179=справочники!$K$9,$T181*AV37,0)))</f>
        <v>0</v>
      </c>
      <c r="AW183" s="129">
        <f>IF(AW$6="",0,IF($T179=справочники!$K$8,$T181*AW29,IF($T179=справочники!$K$9,$T181*AW37,0)))</f>
        <v>0</v>
      </c>
      <c r="AX183" s="129">
        <f>IF(AX$6="",0,IF($T179=справочники!$K$8,$T181*AX29,IF($T179=справочники!$K$9,$T181*AX37,0)))</f>
        <v>0</v>
      </c>
      <c r="AY183" s="129">
        <f>IF(AY$6="",0,IF($T179=справочники!$K$8,$T181*AY29,IF($T179=справочники!$K$9,$T181*AY37,0)))</f>
        <v>0</v>
      </c>
      <c r="AZ183" s="129">
        <f>IF(AZ$6="",0,IF($T179=справочники!$K$8,$T181*AZ29,IF($T179=справочники!$K$9,$T181*AZ37,0)))</f>
        <v>0</v>
      </c>
      <c r="BA183" s="129">
        <f>IF(BA$6="",0,IF($T179=справочники!$K$8,$T181*BA29,IF($T179=справочники!$K$9,$T181*BA37,0)))</f>
        <v>0</v>
      </c>
      <c r="BB183" s="129">
        <f>IF(BB$6="",0,IF($T179=справочники!$K$8,$T181*BB29,IF($T179=справочники!$K$9,$T181*BB37,0)))</f>
        <v>0</v>
      </c>
      <c r="BC183" s="129">
        <f>IF(BC$6="",0,IF($T179=справочники!$K$8,$T181*BC29,IF($T179=справочники!$K$9,$T181*BC37,0)))</f>
        <v>0</v>
      </c>
      <c r="BD183" s="129">
        <f>IF(BD$6="",0,IF($T179=справочники!$K$8,$T181*BD29,IF($T179=справочники!$K$9,$T181*BD37,0)))</f>
        <v>0</v>
      </c>
      <c r="BE183" s="3"/>
      <c r="BF183" s="3"/>
    </row>
    <row r="184" spans="1:58" ht="4.05" customHeight="1" x14ac:dyDescent="0.25">
      <c r="A184" s="1"/>
      <c r="B184" s="1"/>
      <c r="C184" s="1"/>
      <c r="D184" s="1"/>
      <c r="E184" s="1"/>
      <c r="F184" s="58">
        <v>1</v>
      </c>
      <c r="G184" s="5"/>
      <c r="H184" s="45"/>
      <c r="I184" s="45"/>
      <c r="J184" s="45"/>
      <c r="K184" s="45"/>
      <c r="L184" s="45"/>
      <c r="M184" s="47"/>
      <c r="N184" s="45"/>
      <c r="O184" s="45"/>
      <c r="P184" s="45"/>
      <c r="Q184" s="45"/>
      <c r="R184" s="1"/>
      <c r="S184" s="5"/>
      <c r="T184" s="1"/>
      <c r="U184" s="25"/>
      <c r="V184" s="1"/>
      <c r="W184" s="49"/>
      <c r="X184" s="10"/>
      <c r="Y184" s="54"/>
      <c r="Z184" s="118"/>
      <c r="AA184" s="133"/>
      <c r="AB184" s="133"/>
      <c r="AC184" s="133"/>
      <c r="AD184" s="133"/>
      <c r="AE184" s="133"/>
      <c r="AF184" s="133"/>
      <c r="AG184" s="133"/>
      <c r="AH184" s="133"/>
      <c r="AI184" s="133"/>
      <c r="AJ184" s="133"/>
      <c r="AK184" s="133"/>
      <c r="AL184" s="133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"/>
      <c r="BF184" s="1"/>
    </row>
    <row r="185" spans="1:58" ht="7.05" customHeight="1" x14ac:dyDescent="0.25">
      <c r="A185" s="1"/>
      <c r="B185" s="1"/>
      <c r="C185" s="1"/>
      <c r="D185" s="1"/>
      <c r="E185" s="1"/>
      <c r="F185" s="58">
        <v>1</v>
      </c>
      <c r="G185" s="5"/>
      <c r="H185" s="1"/>
      <c r="I185" s="1"/>
      <c r="J185" s="1"/>
      <c r="K185" s="1"/>
      <c r="L185" s="1"/>
      <c r="M185" s="5"/>
      <c r="N185" s="1"/>
      <c r="O185" s="1"/>
      <c r="P185" s="1"/>
      <c r="Q185" s="1"/>
      <c r="R185" s="1"/>
      <c r="S185" s="5"/>
      <c r="T185" s="1"/>
      <c r="U185" s="25"/>
      <c r="V185" s="1"/>
      <c r="W185" s="12"/>
      <c r="X185" s="10"/>
      <c r="Y185" s="54"/>
      <c r="Z185" s="118"/>
      <c r="AA185" s="119"/>
      <c r="AB185" s="119"/>
      <c r="AC185" s="119"/>
      <c r="AD185" s="119"/>
      <c r="AE185" s="119"/>
      <c r="AF185" s="119"/>
      <c r="AG185" s="119"/>
      <c r="AH185" s="119"/>
      <c r="AI185" s="119"/>
      <c r="AJ185" s="119"/>
      <c r="AK185" s="119"/>
      <c r="AL185" s="119"/>
      <c r="AM185" s="119"/>
      <c r="AN185" s="119"/>
      <c r="AO185" s="119"/>
      <c r="AP185" s="119"/>
      <c r="AQ185" s="119"/>
      <c r="AR185" s="119"/>
      <c r="AS185" s="119"/>
      <c r="AT185" s="119"/>
      <c r="AU185" s="119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"/>
      <c r="BF185" s="1"/>
    </row>
    <row r="186" spans="1:58" s="24" customFormat="1" ht="12.6" thickBot="1" x14ac:dyDescent="0.3">
      <c r="A186" s="20"/>
      <c r="B186" s="20"/>
      <c r="C186" s="20"/>
      <c r="D186" s="20"/>
      <c r="E186" s="20"/>
      <c r="F186" s="63"/>
      <c r="G186" s="21" t="s">
        <v>7</v>
      </c>
      <c r="H186" s="20"/>
      <c r="I186" s="20" t="s">
        <v>20</v>
      </c>
      <c r="J186" s="20"/>
      <c r="K186" s="20"/>
      <c r="L186" s="20"/>
      <c r="M186" s="5"/>
      <c r="N186" s="51" t="str">
        <f>$N$61</f>
        <v>Тариф-2</v>
      </c>
      <c r="O186" s="20"/>
      <c r="P186" s="20"/>
      <c r="Q186" s="20" t="s">
        <v>15</v>
      </c>
      <c r="R186" s="20"/>
      <c r="S186" s="21" t="s">
        <v>7</v>
      </c>
      <c r="T186" s="29"/>
      <c r="U186" s="27" t="s">
        <v>10</v>
      </c>
      <c r="V186" s="20"/>
      <c r="W186" s="22"/>
      <c r="X186" s="23"/>
      <c r="Y186" s="55"/>
      <c r="Z186" s="123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20"/>
      <c r="BF186" s="20"/>
    </row>
    <row r="187" spans="1:58" ht="4.05" customHeight="1" thickTop="1" x14ac:dyDescent="0.25">
      <c r="A187" s="1"/>
      <c r="B187" s="1"/>
      <c r="C187" s="1"/>
      <c r="D187" s="1"/>
      <c r="E187" s="1"/>
      <c r="F187" s="58"/>
      <c r="G187" s="5"/>
      <c r="H187" s="1"/>
      <c r="I187" s="1"/>
      <c r="J187" s="1"/>
      <c r="K187" s="1"/>
      <c r="L187" s="1"/>
      <c r="M187" s="5"/>
      <c r="N187" s="52"/>
      <c r="O187" s="1"/>
      <c r="P187" s="1"/>
      <c r="Q187" s="1"/>
      <c r="R187" s="1"/>
      <c r="S187" s="5"/>
      <c r="T187" s="1"/>
      <c r="U187" s="25"/>
      <c r="V187" s="1"/>
      <c r="W187" s="12"/>
      <c r="X187" s="10"/>
      <c r="Y187" s="54"/>
      <c r="Z187" s="118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19"/>
      <c r="AN187" s="119"/>
      <c r="AO187" s="119"/>
      <c r="AP187" s="119"/>
      <c r="AQ187" s="119"/>
      <c r="AR187" s="119"/>
      <c r="AS187" s="119"/>
      <c r="AT187" s="119"/>
      <c r="AU187" s="119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"/>
      <c r="BF187" s="1"/>
    </row>
    <row r="188" spans="1:58" s="24" customFormat="1" x14ac:dyDescent="0.25">
      <c r="A188" s="20"/>
      <c r="B188" s="20"/>
      <c r="C188" s="20"/>
      <c r="D188" s="20"/>
      <c r="E188" s="20"/>
      <c r="F188" s="63"/>
      <c r="G188" s="21"/>
      <c r="H188" s="20"/>
      <c r="I188" s="20" t="str">
        <f>IF($T186=справочники!$K$8,"расходы на продажу одного собств.решения",IF($T186=справочники!$K$9,"доля выручки от продаж собств.решений","??"))</f>
        <v>??</v>
      </c>
      <c r="J188" s="20"/>
      <c r="K188" s="20"/>
      <c r="L188" s="20"/>
      <c r="M188" s="21"/>
      <c r="N188" s="20"/>
      <c r="O188" s="20"/>
      <c r="P188" s="20"/>
      <c r="Q188" s="20" t="str">
        <f>IF($T186=справочники!$K$8,"руб.",IF($T186=справочники!$K$9,"доля","??"))</f>
        <v>??</v>
      </c>
      <c r="R188" s="20"/>
      <c r="S188" s="21" t="s">
        <v>7</v>
      </c>
      <c r="T188" s="36"/>
      <c r="U188" s="27"/>
      <c r="V188" s="20"/>
      <c r="W188" s="22"/>
      <c r="X188" s="23"/>
      <c r="Y188" s="55"/>
      <c r="Z188" s="123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20"/>
      <c r="BF188" s="20"/>
    </row>
    <row r="189" spans="1:58" ht="4.05" customHeight="1" x14ac:dyDescent="0.25">
      <c r="A189" s="1"/>
      <c r="B189" s="1"/>
      <c r="C189" s="1"/>
      <c r="D189" s="1"/>
      <c r="E189" s="1"/>
      <c r="F189" s="58">
        <v>1</v>
      </c>
      <c r="G189" s="5"/>
      <c r="H189" s="1"/>
      <c r="I189" s="1"/>
      <c r="J189" s="1"/>
      <c r="K189" s="1"/>
      <c r="L189" s="1"/>
      <c r="M189" s="5"/>
      <c r="N189" s="1"/>
      <c r="O189" s="1"/>
      <c r="P189" s="1"/>
      <c r="Q189" s="1"/>
      <c r="R189" s="1"/>
      <c r="S189" s="5"/>
      <c r="T189" s="1"/>
      <c r="U189" s="25"/>
      <c r="V189" s="1"/>
      <c r="W189" s="12"/>
      <c r="X189" s="10"/>
      <c r="Y189" s="54"/>
      <c r="Z189" s="118"/>
      <c r="AA189" s="119"/>
      <c r="AB189" s="119"/>
      <c r="AC189" s="119"/>
      <c r="AD189" s="119"/>
      <c r="AE189" s="119"/>
      <c r="AF189" s="119"/>
      <c r="AG189" s="119"/>
      <c r="AH189" s="119"/>
      <c r="AI189" s="119"/>
      <c r="AJ189" s="119"/>
      <c r="AK189" s="119"/>
      <c r="AL189" s="119"/>
      <c r="AM189" s="119"/>
      <c r="AN189" s="119"/>
      <c r="AO189" s="119"/>
      <c r="AP189" s="119"/>
      <c r="AQ189" s="119"/>
      <c r="AR189" s="119"/>
      <c r="AS189" s="119"/>
      <c r="AT189" s="119"/>
      <c r="AU189" s="119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"/>
      <c r="BF189" s="1"/>
    </row>
    <row r="190" spans="1:58" s="4" customFormat="1" x14ac:dyDescent="0.25">
      <c r="A190" s="3"/>
      <c r="B190" s="3"/>
      <c r="C190" s="3"/>
      <c r="D190" s="3"/>
      <c r="E190" s="3"/>
      <c r="F190" s="62">
        <v>1</v>
      </c>
      <c r="G190" s="47"/>
      <c r="H190" s="13" t="str">
        <f>$H$176</f>
        <v>Переменные расходы (РКО)</v>
      </c>
      <c r="I190" s="3"/>
      <c r="J190" s="3"/>
      <c r="K190" s="3"/>
      <c r="L190" s="3"/>
      <c r="M190" s="5"/>
      <c r="N190" s="40" t="str">
        <f>"Переменные расходы по "&amp;N186</f>
        <v>Переменные расходы по Тариф-2</v>
      </c>
      <c r="O190" s="40"/>
      <c r="P190" s="40"/>
      <c r="Q190" s="40" t="s">
        <v>67</v>
      </c>
      <c r="R190" s="40"/>
      <c r="S190" s="42"/>
      <c r="T190" s="40"/>
      <c r="U190" s="42"/>
      <c r="V190" s="40"/>
      <c r="W190" s="43">
        <f>SUM($Y190:$BE190)</f>
        <v>0</v>
      </c>
      <c r="X190" s="43"/>
      <c r="Y190" s="54"/>
      <c r="Z190" s="128"/>
      <c r="AA190" s="129">
        <f>IF(AA$6="",0,IF($T186=справочники!$K$8,$T188*AA67,IF($T186=справочники!$K$9,$T188*AA75,0)))</f>
        <v>0</v>
      </c>
      <c r="AB190" s="129">
        <f>IF(AB$6="",0,IF($T186=справочники!$K$8,$T188*AB67,IF($T186=справочники!$K$9,$T188*AB75,0)))</f>
        <v>0</v>
      </c>
      <c r="AC190" s="129">
        <f>IF(AC$6="",0,IF($T186=справочники!$K$8,$T188*AC67,IF($T186=справочники!$K$9,$T188*AC75,0)))</f>
        <v>0</v>
      </c>
      <c r="AD190" s="129">
        <f>IF(AD$6="",0,IF($T186=справочники!$K$8,$T188*AD67,IF($T186=справочники!$K$9,$T188*AD75,0)))</f>
        <v>0</v>
      </c>
      <c r="AE190" s="129">
        <f>IF(AE$6="",0,IF($T186=справочники!$K$8,$T188*AE67,IF($T186=справочники!$K$9,$T188*AE75,0)))</f>
        <v>0</v>
      </c>
      <c r="AF190" s="129">
        <f>IF(AF$6="",0,IF($T186=справочники!$K$8,$T188*AF67,IF($T186=справочники!$K$9,$T188*AF75,0)))</f>
        <v>0</v>
      </c>
      <c r="AG190" s="129">
        <f>IF(AG$6="",0,IF($T186=справочники!$K$8,$T188*AG67,IF($T186=справочники!$K$9,$T188*AG75,0)))</f>
        <v>0</v>
      </c>
      <c r="AH190" s="129">
        <f>IF(AH$6="",0,IF($T186=справочники!$K$8,$T188*AH67,IF($T186=справочники!$K$9,$T188*AH75,0)))</f>
        <v>0</v>
      </c>
      <c r="AI190" s="129">
        <f>IF(AI$6="",0,IF($T186=справочники!$K$8,$T188*AI67,IF($T186=справочники!$K$9,$T188*AI75,0)))</f>
        <v>0</v>
      </c>
      <c r="AJ190" s="129">
        <f>IF(AJ$6="",0,IF($T186=справочники!$K$8,$T188*AJ67,IF($T186=справочники!$K$9,$T188*AJ75,0)))</f>
        <v>0</v>
      </c>
      <c r="AK190" s="129">
        <f>IF(AK$6="",0,IF($T186=справочники!$K$8,$T188*AK67,IF($T186=справочники!$K$9,$T188*AK75,0)))</f>
        <v>0</v>
      </c>
      <c r="AL190" s="129">
        <f>IF(AL$6="",0,IF($T186=справочники!$K$8,$T188*AL67,IF($T186=справочники!$K$9,$T188*AL75,0)))</f>
        <v>0</v>
      </c>
      <c r="AM190" s="129">
        <f>IF(AM$6="",0,IF($T186=справочники!$K$8,$T188*AM67,IF($T186=справочники!$K$9,$T188*AM75,0)))</f>
        <v>0</v>
      </c>
      <c r="AN190" s="129">
        <f>IF(AN$6="",0,IF($T186=справочники!$K$8,$T188*AN67,IF($T186=справочники!$K$9,$T188*AN75,0)))</f>
        <v>0</v>
      </c>
      <c r="AO190" s="129">
        <f>IF(AO$6="",0,IF($T186=справочники!$K$8,$T188*AO67,IF($T186=справочники!$K$9,$T188*AO75,0)))</f>
        <v>0</v>
      </c>
      <c r="AP190" s="129">
        <f>IF(AP$6="",0,IF($T186=справочники!$K$8,$T188*AP67,IF($T186=справочники!$K$9,$T188*AP75,0)))</f>
        <v>0</v>
      </c>
      <c r="AQ190" s="129">
        <f>IF(AQ$6="",0,IF($T186=справочники!$K$8,$T188*AQ67,IF($T186=справочники!$K$9,$T188*AQ75,0)))</f>
        <v>0</v>
      </c>
      <c r="AR190" s="129">
        <f>IF(AR$6="",0,IF($T186=справочники!$K$8,$T188*AR67,IF($T186=справочники!$K$9,$T188*AR75,0)))</f>
        <v>0</v>
      </c>
      <c r="AS190" s="129">
        <f>IF(AS$6="",0,IF($T186=справочники!$K$8,$T188*AS67,IF($T186=справочники!$K$9,$T188*AS75,0)))</f>
        <v>0</v>
      </c>
      <c r="AT190" s="129">
        <f>IF(AT$6="",0,IF($T186=справочники!$K$8,$T188*AT67,IF($T186=справочники!$K$9,$T188*AT75,0)))</f>
        <v>0</v>
      </c>
      <c r="AU190" s="129">
        <f>IF(AU$6="",0,IF($T186=справочники!$K$8,$T188*AU67,IF($T186=справочники!$K$9,$T188*AU75,0)))</f>
        <v>0</v>
      </c>
      <c r="AV190" s="129">
        <f>IF(AV$6="",0,IF($T186=справочники!$K$8,$T188*AV67,IF($T186=справочники!$K$9,$T188*AV75,0)))</f>
        <v>0</v>
      </c>
      <c r="AW190" s="129">
        <f>IF(AW$6="",0,IF($T186=справочники!$K$8,$T188*AW67,IF($T186=справочники!$K$9,$T188*AW75,0)))</f>
        <v>0</v>
      </c>
      <c r="AX190" s="129">
        <f>IF(AX$6="",0,IF($T186=справочники!$K$8,$T188*AX67,IF($T186=справочники!$K$9,$T188*AX75,0)))</f>
        <v>0</v>
      </c>
      <c r="AY190" s="129">
        <f>IF(AY$6="",0,IF($T186=справочники!$K$8,$T188*AY67,IF($T186=справочники!$K$9,$T188*AY75,0)))</f>
        <v>0</v>
      </c>
      <c r="AZ190" s="129">
        <f>IF(AZ$6="",0,IF($T186=справочники!$K$8,$T188*AZ67,IF($T186=справочники!$K$9,$T188*AZ75,0)))</f>
        <v>0</v>
      </c>
      <c r="BA190" s="129">
        <f>IF(BA$6="",0,IF($T186=справочники!$K$8,$T188*BA67,IF($T186=справочники!$K$9,$T188*BA75,0)))</f>
        <v>0</v>
      </c>
      <c r="BB190" s="129">
        <f>IF(BB$6="",0,IF($T186=справочники!$K$8,$T188*BB67,IF($T186=справочники!$K$9,$T188*BB75,0)))</f>
        <v>0</v>
      </c>
      <c r="BC190" s="129">
        <f>IF(BC$6="",0,IF($T186=справочники!$K$8,$T188*BC67,IF($T186=справочники!$K$9,$T188*BC75,0)))</f>
        <v>0</v>
      </c>
      <c r="BD190" s="129">
        <f>IF(BD$6="",0,IF($T186=справочники!$K$8,$T188*BD67,IF($T186=справочники!$K$9,$T188*BD75,0)))</f>
        <v>0</v>
      </c>
      <c r="BE190" s="3"/>
      <c r="BF190" s="3"/>
    </row>
    <row r="191" spans="1:58" ht="4.05" customHeight="1" x14ac:dyDescent="0.25">
      <c r="A191" s="1"/>
      <c r="B191" s="1"/>
      <c r="C191" s="1"/>
      <c r="D191" s="1"/>
      <c r="E191" s="1"/>
      <c r="F191" s="58">
        <v>1</v>
      </c>
      <c r="G191" s="5"/>
      <c r="H191" s="45"/>
      <c r="I191" s="45"/>
      <c r="J191" s="45"/>
      <c r="K191" s="45"/>
      <c r="L191" s="45"/>
      <c r="M191" s="47"/>
      <c r="N191" s="45"/>
      <c r="O191" s="45"/>
      <c r="P191" s="45"/>
      <c r="Q191" s="45"/>
      <c r="R191" s="1"/>
      <c r="S191" s="5"/>
      <c r="T191" s="1"/>
      <c r="U191" s="25"/>
      <c r="V191" s="1"/>
      <c r="W191" s="49"/>
      <c r="X191" s="10"/>
      <c r="Y191" s="54"/>
      <c r="Z191" s="118"/>
      <c r="AA191" s="133"/>
      <c r="AB191" s="133"/>
      <c r="AC191" s="133"/>
      <c r="AD191" s="133"/>
      <c r="AE191" s="133"/>
      <c r="AF191" s="133"/>
      <c r="AG191" s="133"/>
      <c r="AH191" s="133"/>
      <c r="AI191" s="133"/>
      <c r="AJ191" s="133"/>
      <c r="AK191" s="133"/>
      <c r="AL191" s="133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"/>
      <c r="BF191" s="1"/>
    </row>
    <row r="192" spans="1:58" ht="7.05" customHeight="1" x14ac:dyDescent="0.25">
      <c r="A192" s="1"/>
      <c r="B192" s="1"/>
      <c r="C192" s="1"/>
      <c r="D192" s="1"/>
      <c r="E192" s="1"/>
      <c r="F192" s="58">
        <v>1</v>
      </c>
      <c r="G192" s="5"/>
      <c r="H192" s="1"/>
      <c r="I192" s="1"/>
      <c r="J192" s="1"/>
      <c r="K192" s="1"/>
      <c r="L192" s="1"/>
      <c r="M192" s="5"/>
      <c r="N192" s="1"/>
      <c r="O192" s="1"/>
      <c r="P192" s="1"/>
      <c r="Q192" s="1"/>
      <c r="R192" s="1"/>
      <c r="S192" s="5"/>
      <c r="T192" s="1"/>
      <c r="U192" s="25"/>
      <c r="V192" s="1"/>
      <c r="W192" s="12"/>
      <c r="X192" s="10"/>
      <c r="Y192" s="54"/>
      <c r="Z192" s="118"/>
      <c r="AA192" s="119"/>
      <c r="AB192" s="119"/>
      <c r="AC192" s="119"/>
      <c r="AD192" s="119"/>
      <c r="AE192" s="119"/>
      <c r="AF192" s="119"/>
      <c r="AG192" s="119"/>
      <c r="AH192" s="119"/>
      <c r="AI192" s="119"/>
      <c r="AJ192" s="119"/>
      <c r="AK192" s="119"/>
      <c r="AL192" s="119"/>
      <c r="AM192" s="119"/>
      <c r="AN192" s="119"/>
      <c r="AO192" s="119"/>
      <c r="AP192" s="119"/>
      <c r="AQ192" s="119"/>
      <c r="AR192" s="119"/>
      <c r="AS192" s="119"/>
      <c r="AT192" s="119"/>
      <c r="AU192" s="119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"/>
      <c r="BF192" s="1"/>
    </row>
    <row r="193" spans="1:58" s="24" customFormat="1" ht="12.6" thickBot="1" x14ac:dyDescent="0.3">
      <c r="A193" s="20"/>
      <c r="B193" s="20"/>
      <c r="C193" s="20"/>
      <c r="D193" s="20"/>
      <c r="E193" s="20"/>
      <c r="F193" s="63"/>
      <c r="G193" s="21" t="s">
        <v>7</v>
      </c>
      <c r="H193" s="20"/>
      <c r="I193" s="20" t="s">
        <v>20</v>
      </c>
      <c r="J193" s="20"/>
      <c r="K193" s="20"/>
      <c r="L193" s="20"/>
      <c r="M193" s="5"/>
      <c r="N193" s="51" t="str">
        <f>$N$99</f>
        <v>Тариф-3</v>
      </c>
      <c r="O193" s="20"/>
      <c r="P193" s="20"/>
      <c r="Q193" s="20" t="s">
        <v>15</v>
      </c>
      <c r="R193" s="20"/>
      <c r="S193" s="21" t="s">
        <v>7</v>
      </c>
      <c r="T193" s="29"/>
      <c r="U193" s="27" t="s">
        <v>10</v>
      </c>
      <c r="V193" s="20"/>
      <c r="W193" s="22"/>
      <c r="X193" s="23"/>
      <c r="Y193" s="55"/>
      <c r="Z193" s="123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20"/>
      <c r="BF193" s="20"/>
    </row>
    <row r="194" spans="1:58" ht="4.05" customHeight="1" thickTop="1" x14ac:dyDescent="0.25">
      <c r="A194" s="1"/>
      <c r="B194" s="1"/>
      <c r="C194" s="1"/>
      <c r="D194" s="1"/>
      <c r="E194" s="1"/>
      <c r="F194" s="58"/>
      <c r="G194" s="5"/>
      <c r="H194" s="1"/>
      <c r="I194" s="1"/>
      <c r="J194" s="1"/>
      <c r="K194" s="1"/>
      <c r="L194" s="1"/>
      <c r="M194" s="5"/>
      <c r="N194" s="52"/>
      <c r="O194" s="1"/>
      <c r="P194" s="1"/>
      <c r="Q194" s="1"/>
      <c r="R194" s="1"/>
      <c r="S194" s="5"/>
      <c r="T194" s="1"/>
      <c r="U194" s="25"/>
      <c r="V194" s="1"/>
      <c r="W194" s="12"/>
      <c r="X194" s="10"/>
      <c r="Y194" s="54"/>
      <c r="Z194" s="118"/>
      <c r="AA194" s="119"/>
      <c r="AB194" s="119"/>
      <c r="AC194" s="119"/>
      <c r="AD194" s="119"/>
      <c r="AE194" s="119"/>
      <c r="AF194" s="119"/>
      <c r="AG194" s="119"/>
      <c r="AH194" s="119"/>
      <c r="AI194" s="119"/>
      <c r="AJ194" s="119"/>
      <c r="AK194" s="119"/>
      <c r="AL194" s="119"/>
      <c r="AM194" s="119"/>
      <c r="AN194" s="119"/>
      <c r="AO194" s="119"/>
      <c r="AP194" s="119"/>
      <c r="AQ194" s="119"/>
      <c r="AR194" s="119"/>
      <c r="AS194" s="119"/>
      <c r="AT194" s="119"/>
      <c r="AU194" s="119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"/>
      <c r="BF194" s="1"/>
    </row>
    <row r="195" spans="1:58" s="24" customFormat="1" x14ac:dyDescent="0.25">
      <c r="A195" s="20"/>
      <c r="B195" s="20"/>
      <c r="C195" s="20"/>
      <c r="D195" s="20"/>
      <c r="E195" s="20"/>
      <c r="F195" s="63"/>
      <c r="G195" s="21"/>
      <c r="H195" s="20"/>
      <c r="I195" s="20" t="str">
        <f>IF($T193=справочники!$K$8,"расходы на продажу одной единицы продукта-3",IF($T193=справочники!$K$9,"доля выручки от продаж продукта-3","??"))</f>
        <v>??</v>
      </c>
      <c r="J195" s="20"/>
      <c r="K195" s="20"/>
      <c r="L195" s="20"/>
      <c r="M195" s="21"/>
      <c r="N195" s="20"/>
      <c r="O195" s="20"/>
      <c r="P195" s="20"/>
      <c r="Q195" s="20" t="str">
        <f>IF($T193=справочники!$K$8,"руб.",IF($T193=справочники!$K$9,"доля","??"))</f>
        <v>??</v>
      </c>
      <c r="R195" s="20"/>
      <c r="S195" s="21" t="s">
        <v>7</v>
      </c>
      <c r="T195" s="36"/>
      <c r="U195" s="27"/>
      <c r="V195" s="20"/>
      <c r="W195" s="22"/>
      <c r="X195" s="23"/>
      <c r="Y195" s="55"/>
      <c r="Z195" s="123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20"/>
      <c r="BF195" s="20"/>
    </row>
    <row r="196" spans="1:58" ht="4.05" customHeight="1" x14ac:dyDescent="0.25">
      <c r="A196" s="1"/>
      <c r="B196" s="1"/>
      <c r="C196" s="1"/>
      <c r="D196" s="1"/>
      <c r="E196" s="1"/>
      <c r="F196" s="58">
        <v>1</v>
      </c>
      <c r="G196" s="5"/>
      <c r="H196" s="1"/>
      <c r="I196" s="1"/>
      <c r="J196" s="1"/>
      <c r="K196" s="1"/>
      <c r="L196" s="1"/>
      <c r="M196" s="5"/>
      <c r="N196" s="1"/>
      <c r="O196" s="1"/>
      <c r="P196" s="1"/>
      <c r="Q196" s="1"/>
      <c r="R196" s="1"/>
      <c r="S196" s="5"/>
      <c r="T196" s="1"/>
      <c r="U196" s="25"/>
      <c r="V196" s="1"/>
      <c r="W196" s="12"/>
      <c r="X196" s="10"/>
      <c r="Y196" s="54"/>
      <c r="Z196" s="118"/>
      <c r="AA196" s="119"/>
      <c r="AB196" s="119"/>
      <c r="AC196" s="119"/>
      <c r="AD196" s="119"/>
      <c r="AE196" s="119"/>
      <c r="AF196" s="119"/>
      <c r="AG196" s="119"/>
      <c r="AH196" s="119"/>
      <c r="AI196" s="119"/>
      <c r="AJ196" s="119"/>
      <c r="AK196" s="119"/>
      <c r="AL196" s="119"/>
      <c r="AM196" s="119"/>
      <c r="AN196" s="119"/>
      <c r="AO196" s="119"/>
      <c r="AP196" s="119"/>
      <c r="AQ196" s="119"/>
      <c r="AR196" s="119"/>
      <c r="AS196" s="119"/>
      <c r="AT196" s="119"/>
      <c r="AU196" s="119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"/>
      <c r="BF196" s="1"/>
    </row>
    <row r="197" spans="1:58" s="4" customFormat="1" x14ac:dyDescent="0.25">
      <c r="A197" s="3"/>
      <c r="B197" s="3"/>
      <c r="C197" s="3"/>
      <c r="D197" s="3"/>
      <c r="E197" s="3"/>
      <c r="F197" s="62">
        <v>1</v>
      </c>
      <c r="G197" s="47"/>
      <c r="H197" s="13" t="str">
        <f>$H$176</f>
        <v>Переменные расходы (РКО)</v>
      </c>
      <c r="I197" s="3"/>
      <c r="J197" s="3"/>
      <c r="K197" s="3"/>
      <c r="L197" s="3"/>
      <c r="M197" s="5"/>
      <c r="N197" s="40" t="str">
        <f>"Переменные расходы по "&amp;N193</f>
        <v>Переменные расходы по Тариф-3</v>
      </c>
      <c r="O197" s="40"/>
      <c r="P197" s="40"/>
      <c r="Q197" s="40" t="s">
        <v>67</v>
      </c>
      <c r="R197" s="40"/>
      <c r="S197" s="42"/>
      <c r="T197" s="40"/>
      <c r="U197" s="42"/>
      <c r="V197" s="40"/>
      <c r="W197" s="43">
        <f>SUM($Y197:$BE197)</f>
        <v>0</v>
      </c>
      <c r="X197" s="43"/>
      <c r="Y197" s="54"/>
      <c r="Z197" s="128"/>
      <c r="AA197" s="129">
        <f>IF(AA$6="",0,IF($T193=справочники!$K$8,$T195*AA105,IF($T193=справочники!$K$9,$T195*AA113,0)))</f>
        <v>0</v>
      </c>
      <c r="AB197" s="129">
        <f>IF(AB$6="",0,IF($T193=справочники!$K$8,$T195*AB105,IF($T193=справочники!$K$9,$T195*AB113,0)))</f>
        <v>0</v>
      </c>
      <c r="AC197" s="129">
        <f>IF(AC$6="",0,IF($T193=справочники!$K$8,$T195*AC105,IF($T193=справочники!$K$9,$T195*AC113,0)))</f>
        <v>0</v>
      </c>
      <c r="AD197" s="129">
        <f>IF(AD$6="",0,IF($T193=справочники!$K$8,$T195*AD105,IF($T193=справочники!$K$9,$T195*AD113,0)))</f>
        <v>0</v>
      </c>
      <c r="AE197" s="129">
        <f>IF(AE$6="",0,IF($T193=справочники!$K$8,$T195*AE105,IF($T193=справочники!$K$9,$T195*AE113,0)))</f>
        <v>0</v>
      </c>
      <c r="AF197" s="129">
        <f>IF(AF$6="",0,IF($T193=справочники!$K$8,$T195*AF105,IF($T193=справочники!$K$9,$T195*AF113,0)))</f>
        <v>0</v>
      </c>
      <c r="AG197" s="129">
        <f>IF(AG$6="",0,IF($T193=справочники!$K$8,$T195*AG105,IF($T193=справочники!$K$9,$T195*AG113,0)))</f>
        <v>0</v>
      </c>
      <c r="AH197" s="129">
        <f>IF(AH$6="",0,IF($T193=справочники!$K$8,$T195*AH105,IF($T193=справочники!$K$9,$T195*AH113,0)))</f>
        <v>0</v>
      </c>
      <c r="AI197" s="129">
        <f>IF(AI$6="",0,IF($T193=справочники!$K$8,$T195*AI105,IF($T193=справочники!$K$9,$T195*AI113,0)))</f>
        <v>0</v>
      </c>
      <c r="AJ197" s="129">
        <f>IF(AJ$6="",0,IF($T193=справочники!$K$8,$T195*AJ105,IF($T193=справочники!$K$9,$T195*AJ113,0)))</f>
        <v>0</v>
      </c>
      <c r="AK197" s="129">
        <f>IF(AK$6="",0,IF($T193=справочники!$K$8,$T195*AK105,IF($T193=справочники!$K$9,$T195*AK113,0)))</f>
        <v>0</v>
      </c>
      <c r="AL197" s="129">
        <f>IF(AL$6="",0,IF($T193=справочники!$K$8,$T195*AL105,IF($T193=справочники!$K$9,$T195*AL113,0)))</f>
        <v>0</v>
      </c>
      <c r="AM197" s="129">
        <f>IF(AM$6="",0,IF($T193=справочники!$K$8,$T195*AM105,IF($T193=справочники!$K$9,$T195*AM113,0)))</f>
        <v>0</v>
      </c>
      <c r="AN197" s="129">
        <f>IF(AN$6="",0,IF($T193=справочники!$K$8,$T195*AN105,IF($T193=справочники!$K$9,$T195*AN113,0)))</f>
        <v>0</v>
      </c>
      <c r="AO197" s="129">
        <f>IF(AO$6="",0,IF($T193=справочники!$K$8,$T195*AO105,IF($T193=справочники!$K$9,$T195*AO113,0)))</f>
        <v>0</v>
      </c>
      <c r="AP197" s="129">
        <f>IF(AP$6="",0,IF($T193=справочники!$K$8,$T195*AP105,IF($T193=справочники!$K$9,$T195*AP113,0)))</f>
        <v>0</v>
      </c>
      <c r="AQ197" s="129">
        <f>IF(AQ$6="",0,IF($T193=справочники!$K$8,$T195*AQ105,IF($T193=справочники!$K$9,$T195*AQ113,0)))</f>
        <v>0</v>
      </c>
      <c r="AR197" s="129">
        <f>IF(AR$6="",0,IF($T193=справочники!$K$8,$T195*AR105,IF($T193=справочники!$K$9,$T195*AR113,0)))</f>
        <v>0</v>
      </c>
      <c r="AS197" s="129">
        <f>IF(AS$6="",0,IF($T193=справочники!$K$8,$T195*AS105,IF($T193=справочники!$K$9,$T195*AS113,0)))</f>
        <v>0</v>
      </c>
      <c r="AT197" s="129">
        <f>IF(AT$6="",0,IF($T193=справочники!$K$8,$T195*AT105,IF($T193=справочники!$K$9,$T195*AT113,0)))</f>
        <v>0</v>
      </c>
      <c r="AU197" s="129">
        <f>IF(AU$6="",0,IF($T193=справочники!$K$8,$T195*AU105,IF($T193=справочники!$K$9,$T195*AU113,0)))</f>
        <v>0</v>
      </c>
      <c r="AV197" s="129">
        <f>IF(AV$6="",0,IF($T193=справочники!$K$8,$T195*AV105,IF($T193=справочники!$K$9,$T195*AV113,0)))</f>
        <v>0</v>
      </c>
      <c r="AW197" s="129">
        <f>IF(AW$6="",0,IF($T193=справочники!$K$8,$T195*AW105,IF($T193=справочники!$K$9,$T195*AW113,0)))</f>
        <v>0</v>
      </c>
      <c r="AX197" s="129">
        <f>IF(AX$6="",0,IF($T193=справочники!$K$8,$T195*AX105,IF($T193=справочники!$K$9,$T195*AX113,0)))</f>
        <v>0</v>
      </c>
      <c r="AY197" s="129">
        <f>IF(AY$6="",0,IF($T193=справочники!$K$8,$T195*AY105,IF($T193=справочники!$K$9,$T195*AY113,0)))</f>
        <v>0</v>
      </c>
      <c r="AZ197" s="129">
        <f>IF(AZ$6="",0,IF($T193=справочники!$K$8,$T195*AZ105,IF($T193=справочники!$K$9,$T195*AZ113,0)))</f>
        <v>0</v>
      </c>
      <c r="BA197" s="129">
        <f>IF(BA$6="",0,IF($T193=справочники!$K$8,$T195*BA105,IF($T193=справочники!$K$9,$T195*BA113,0)))</f>
        <v>0</v>
      </c>
      <c r="BB197" s="129">
        <f>IF(BB$6="",0,IF($T193=справочники!$K$8,$T195*BB105,IF($T193=справочники!$K$9,$T195*BB113,0)))</f>
        <v>0</v>
      </c>
      <c r="BC197" s="129">
        <f>IF(BC$6="",0,IF($T193=справочники!$K$8,$T195*BC105,IF($T193=справочники!$K$9,$T195*BC113,0)))</f>
        <v>0</v>
      </c>
      <c r="BD197" s="129">
        <f>IF(BD$6="",0,IF($T193=справочники!$K$8,$T195*BD105,IF($T193=справочники!$K$9,$T195*BD113,0)))</f>
        <v>0</v>
      </c>
      <c r="BE197" s="3"/>
      <c r="BF197" s="3"/>
    </row>
    <row r="198" spans="1:58" ht="4.05" customHeight="1" x14ac:dyDescent="0.25">
      <c r="A198" s="1"/>
      <c r="B198" s="1"/>
      <c r="C198" s="1"/>
      <c r="D198" s="1"/>
      <c r="E198" s="1"/>
      <c r="F198" s="58">
        <v>1</v>
      </c>
      <c r="G198" s="5"/>
      <c r="H198" s="45"/>
      <c r="I198" s="45"/>
      <c r="J198" s="45"/>
      <c r="K198" s="45"/>
      <c r="L198" s="45"/>
      <c r="M198" s="47"/>
      <c r="N198" s="45"/>
      <c r="O198" s="45"/>
      <c r="P198" s="45"/>
      <c r="Q198" s="45"/>
      <c r="R198" s="1"/>
      <c r="S198" s="5"/>
      <c r="T198" s="1"/>
      <c r="U198" s="25"/>
      <c r="V198" s="1"/>
      <c r="W198" s="49"/>
      <c r="X198" s="10"/>
      <c r="Y198" s="54"/>
      <c r="Z198" s="118"/>
      <c r="AA198" s="133"/>
      <c r="AB198" s="133"/>
      <c r="AC198" s="133"/>
      <c r="AD198" s="133"/>
      <c r="AE198" s="133"/>
      <c r="AF198" s="133"/>
      <c r="AG198" s="133"/>
      <c r="AH198" s="133"/>
      <c r="AI198" s="133"/>
      <c r="AJ198" s="133"/>
      <c r="AK198" s="133"/>
      <c r="AL198" s="133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"/>
      <c r="BF198" s="1"/>
    </row>
    <row r="199" spans="1:58" ht="7.05" customHeight="1" x14ac:dyDescent="0.25">
      <c r="A199" s="1"/>
      <c r="B199" s="1"/>
      <c r="C199" s="1"/>
      <c r="D199" s="1"/>
      <c r="E199" s="1"/>
      <c r="F199" s="58">
        <v>1</v>
      </c>
      <c r="G199" s="5"/>
      <c r="H199" s="1"/>
      <c r="I199" s="1"/>
      <c r="J199" s="1"/>
      <c r="K199" s="1"/>
      <c r="L199" s="1"/>
      <c r="M199" s="5"/>
      <c r="N199" s="1"/>
      <c r="O199" s="1"/>
      <c r="P199" s="1"/>
      <c r="Q199" s="1"/>
      <c r="R199" s="1"/>
      <c r="S199" s="5"/>
      <c r="T199" s="1"/>
      <c r="U199" s="25"/>
      <c r="V199" s="1"/>
      <c r="W199" s="12"/>
      <c r="X199" s="10"/>
      <c r="Y199" s="54"/>
      <c r="Z199" s="118"/>
      <c r="AA199" s="119"/>
      <c r="AB199" s="119"/>
      <c r="AC199" s="119"/>
      <c r="AD199" s="119"/>
      <c r="AE199" s="119"/>
      <c r="AF199" s="119"/>
      <c r="AG199" s="119"/>
      <c r="AH199" s="119"/>
      <c r="AI199" s="119"/>
      <c r="AJ199" s="119"/>
      <c r="AK199" s="119"/>
      <c r="AL199" s="119"/>
      <c r="AM199" s="119"/>
      <c r="AN199" s="119"/>
      <c r="AO199" s="119"/>
      <c r="AP199" s="119"/>
      <c r="AQ199" s="119"/>
      <c r="AR199" s="119"/>
      <c r="AS199" s="119"/>
      <c r="AT199" s="119"/>
      <c r="AU199" s="119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"/>
      <c r="BF199" s="1"/>
    </row>
    <row r="200" spans="1:58" s="24" customFormat="1" ht="12.6" thickBot="1" x14ac:dyDescent="0.3">
      <c r="A200" s="20"/>
      <c r="B200" s="20"/>
      <c r="C200" s="20"/>
      <c r="D200" s="20"/>
      <c r="E200" s="20"/>
      <c r="F200" s="63"/>
      <c r="G200" s="21" t="s">
        <v>7</v>
      </c>
      <c r="H200" s="20"/>
      <c r="I200" s="20" t="s">
        <v>20</v>
      </c>
      <c r="J200" s="20"/>
      <c r="K200" s="20"/>
      <c r="L200" s="20"/>
      <c r="M200" s="5"/>
      <c r="N200" s="51" t="str">
        <f>$N$137</f>
        <v>Тариф-4</v>
      </c>
      <c r="O200" s="20"/>
      <c r="P200" s="20"/>
      <c r="Q200" s="20" t="s">
        <v>15</v>
      </c>
      <c r="R200" s="20"/>
      <c r="S200" s="21" t="s">
        <v>7</v>
      </c>
      <c r="T200" s="29"/>
      <c r="U200" s="27" t="s">
        <v>10</v>
      </c>
      <c r="V200" s="20"/>
      <c r="W200" s="22"/>
      <c r="X200" s="23"/>
      <c r="Y200" s="55"/>
      <c r="Z200" s="123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20"/>
      <c r="BF200" s="20"/>
    </row>
    <row r="201" spans="1:58" ht="4.05" customHeight="1" thickTop="1" x14ac:dyDescent="0.25">
      <c r="A201" s="1"/>
      <c r="B201" s="1"/>
      <c r="C201" s="1"/>
      <c r="D201" s="1"/>
      <c r="E201" s="1"/>
      <c r="F201" s="58"/>
      <c r="G201" s="5"/>
      <c r="H201" s="1"/>
      <c r="I201" s="1"/>
      <c r="J201" s="1"/>
      <c r="K201" s="1"/>
      <c r="L201" s="1"/>
      <c r="M201" s="5"/>
      <c r="N201" s="52"/>
      <c r="O201" s="1"/>
      <c r="P201" s="1"/>
      <c r="Q201" s="1"/>
      <c r="R201" s="1"/>
      <c r="S201" s="5"/>
      <c r="T201" s="1"/>
      <c r="U201" s="25"/>
      <c r="V201" s="1"/>
      <c r="W201" s="12"/>
      <c r="X201" s="10"/>
      <c r="Y201" s="54"/>
      <c r="Z201" s="118"/>
      <c r="AA201" s="119"/>
      <c r="AB201" s="119"/>
      <c r="AC201" s="119"/>
      <c r="AD201" s="119"/>
      <c r="AE201" s="119"/>
      <c r="AF201" s="119"/>
      <c r="AG201" s="119"/>
      <c r="AH201" s="119"/>
      <c r="AI201" s="119"/>
      <c r="AJ201" s="119"/>
      <c r="AK201" s="119"/>
      <c r="AL201" s="119"/>
      <c r="AM201" s="119"/>
      <c r="AN201" s="119"/>
      <c r="AO201" s="119"/>
      <c r="AP201" s="119"/>
      <c r="AQ201" s="119"/>
      <c r="AR201" s="119"/>
      <c r="AS201" s="119"/>
      <c r="AT201" s="119"/>
      <c r="AU201" s="119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"/>
      <c r="BF201" s="1"/>
    </row>
    <row r="202" spans="1:58" s="24" customFormat="1" x14ac:dyDescent="0.25">
      <c r="A202" s="20"/>
      <c r="B202" s="20"/>
      <c r="C202" s="20"/>
      <c r="D202" s="20"/>
      <c r="E202" s="20"/>
      <c r="F202" s="63"/>
      <c r="G202" s="21"/>
      <c r="H202" s="20"/>
      <c r="I202" s="20" t="str">
        <f>IF($T200=справочники!$K$8,"расходы на продажу одной единицы продукта-4",IF($T200=справочники!$K$9,"доля выручки от продаж продукта-4","??"))</f>
        <v>??</v>
      </c>
      <c r="J202" s="20"/>
      <c r="K202" s="20"/>
      <c r="L202" s="20"/>
      <c r="M202" s="21"/>
      <c r="N202" s="20"/>
      <c r="O202" s="20"/>
      <c r="P202" s="20"/>
      <c r="Q202" s="20" t="str">
        <f>IF($T200=справочники!$K$8,"руб.",IF($T200=справочники!$K$9,"доля","??"))</f>
        <v>??</v>
      </c>
      <c r="R202" s="20"/>
      <c r="S202" s="21" t="s">
        <v>7</v>
      </c>
      <c r="T202" s="36"/>
      <c r="U202" s="27"/>
      <c r="V202" s="20"/>
      <c r="W202" s="22"/>
      <c r="X202" s="23"/>
      <c r="Y202" s="55"/>
      <c r="Z202" s="123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20"/>
      <c r="BF202" s="20"/>
    </row>
    <row r="203" spans="1:58" ht="4.05" customHeight="1" x14ac:dyDescent="0.25">
      <c r="A203" s="1"/>
      <c r="B203" s="1"/>
      <c r="C203" s="1"/>
      <c r="D203" s="1"/>
      <c r="E203" s="1"/>
      <c r="F203" s="58">
        <v>1</v>
      </c>
      <c r="G203" s="5"/>
      <c r="H203" s="1"/>
      <c r="I203" s="1"/>
      <c r="J203" s="1"/>
      <c r="K203" s="1"/>
      <c r="L203" s="1"/>
      <c r="M203" s="5"/>
      <c r="N203" s="1"/>
      <c r="O203" s="1"/>
      <c r="P203" s="1"/>
      <c r="Q203" s="1"/>
      <c r="R203" s="1"/>
      <c r="S203" s="5"/>
      <c r="T203" s="1"/>
      <c r="U203" s="25"/>
      <c r="V203" s="1"/>
      <c r="W203" s="12"/>
      <c r="X203" s="10"/>
      <c r="Y203" s="54"/>
      <c r="Z203" s="118"/>
      <c r="AA203" s="119"/>
      <c r="AB203" s="119"/>
      <c r="AC203" s="119"/>
      <c r="AD203" s="119"/>
      <c r="AE203" s="119"/>
      <c r="AF203" s="119"/>
      <c r="AG203" s="119"/>
      <c r="AH203" s="119"/>
      <c r="AI203" s="119"/>
      <c r="AJ203" s="119"/>
      <c r="AK203" s="119"/>
      <c r="AL203" s="119"/>
      <c r="AM203" s="119"/>
      <c r="AN203" s="119"/>
      <c r="AO203" s="119"/>
      <c r="AP203" s="119"/>
      <c r="AQ203" s="119"/>
      <c r="AR203" s="119"/>
      <c r="AS203" s="119"/>
      <c r="AT203" s="119"/>
      <c r="AU203" s="119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"/>
      <c r="BF203" s="1"/>
    </row>
    <row r="204" spans="1:58" s="4" customFormat="1" x14ac:dyDescent="0.25">
      <c r="A204" s="3"/>
      <c r="B204" s="3"/>
      <c r="C204" s="3"/>
      <c r="D204" s="3"/>
      <c r="E204" s="3"/>
      <c r="F204" s="62">
        <v>1</v>
      </c>
      <c r="G204" s="47"/>
      <c r="H204" s="13" t="str">
        <f>$H$176</f>
        <v>Переменные расходы (РКО)</v>
      </c>
      <c r="I204" s="3"/>
      <c r="J204" s="3"/>
      <c r="K204" s="3"/>
      <c r="L204" s="3"/>
      <c r="M204" s="5"/>
      <c r="N204" s="40" t="str">
        <f>"Переменные расходы по "&amp;N200</f>
        <v>Переменные расходы по Тариф-4</v>
      </c>
      <c r="O204" s="40"/>
      <c r="P204" s="40"/>
      <c r="Q204" s="40" t="s">
        <v>67</v>
      </c>
      <c r="R204" s="40"/>
      <c r="S204" s="42"/>
      <c r="T204" s="40"/>
      <c r="U204" s="42"/>
      <c r="V204" s="40"/>
      <c r="W204" s="43">
        <f>SUM($Y204:$BE204)</f>
        <v>0</v>
      </c>
      <c r="X204" s="43"/>
      <c r="Y204" s="54"/>
      <c r="Z204" s="128"/>
      <c r="AA204" s="129">
        <f>IF(AA$6="",0,IF($T200=справочники!$K$8,$T202*AA143,IF($T200=справочники!$K$9,$T202*AA151,0)))</f>
        <v>0</v>
      </c>
      <c r="AB204" s="129">
        <f>IF(AB$6="",0,IF($T200=справочники!$K$8,$T202*AB143,IF($T200=справочники!$K$9,$T202*AB151,0)))</f>
        <v>0</v>
      </c>
      <c r="AC204" s="129">
        <f>IF(AC$6="",0,IF($T200=справочники!$K$8,$T202*AC143,IF($T200=справочники!$K$9,$T202*AC151,0)))</f>
        <v>0</v>
      </c>
      <c r="AD204" s="129">
        <f>IF(AD$6="",0,IF($T200=справочники!$K$8,$T202*AD143,IF($T200=справочники!$K$9,$T202*AD151,0)))</f>
        <v>0</v>
      </c>
      <c r="AE204" s="129">
        <f>IF(AE$6="",0,IF($T200=справочники!$K$8,$T202*AE143,IF($T200=справочники!$K$9,$T202*AE151,0)))</f>
        <v>0</v>
      </c>
      <c r="AF204" s="129">
        <f>IF(AF$6="",0,IF($T200=справочники!$K$8,$T202*AF143,IF($T200=справочники!$K$9,$T202*AF151,0)))</f>
        <v>0</v>
      </c>
      <c r="AG204" s="129">
        <f>IF(AG$6="",0,IF($T200=справочники!$K$8,$T202*AG143,IF($T200=справочники!$K$9,$T202*AG151,0)))</f>
        <v>0</v>
      </c>
      <c r="AH204" s="129">
        <f>IF(AH$6="",0,IF($T200=справочники!$K$8,$T202*AH143,IF($T200=справочники!$K$9,$T202*AH151,0)))</f>
        <v>0</v>
      </c>
      <c r="AI204" s="129">
        <f>IF(AI$6="",0,IF($T200=справочники!$K$8,$T202*AI143,IF($T200=справочники!$K$9,$T202*AI151,0)))</f>
        <v>0</v>
      </c>
      <c r="AJ204" s="129">
        <f>IF(AJ$6="",0,IF($T200=справочники!$K$8,$T202*AJ143,IF($T200=справочники!$K$9,$T202*AJ151,0)))</f>
        <v>0</v>
      </c>
      <c r="AK204" s="129">
        <f>IF(AK$6="",0,IF($T200=справочники!$K$8,$T202*AK143,IF($T200=справочники!$K$9,$T202*AK151,0)))</f>
        <v>0</v>
      </c>
      <c r="AL204" s="129">
        <f>IF(AL$6="",0,IF($T200=справочники!$K$8,$T202*AL143,IF($T200=справочники!$K$9,$T202*AL151,0)))</f>
        <v>0</v>
      </c>
      <c r="AM204" s="129">
        <f>IF(AM$6="",0,IF($T200=справочники!$K$8,$T202*AM143,IF($T200=справочники!$K$9,$T202*AM151,0)))</f>
        <v>0</v>
      </c>
      <c r="AN204" s="129">
        <f>IF(AN$6="",0,IF($T200=справочники!$K$8,$T202*AN143,IF($T200=справочники!$K$9,$T202*AN151,0)))</f>
        <v>0</v>
      </c>
      <c r="AO204" s="129">
        <f>IF(AO$6="",0,IF($T200=справочники!$K$8,$T202*AO143,IF($T200=справочники!$K$9,$T202*AO151,0)))</f>
        <v>0</v>
      </c>
      <c r="AP204" s="129">
        <f>IF(AP$6="",0,IF($T200=справочники!$K$8,$T202*AP143,IF($T200=справочники!$K$9,$T202*AP151,0)))</f>
        <v>0</v>
      </c>
      <c r="AQ204" s="129">
        <f>IF(AQ$6="",0,IF($T200=справочники!$K$8,$T202*AQ143,IF($T200=справочники!$K$9,$T202*AQ151,0)))</f>
        <v>0</v>
      </c>
      <c r="AR204" s="129">
        <f>IF(AR$6="",0,IF($T200=справочники!$K$8,$T202*AR143,IF($T200=справочники!$K$9,$T202*AR151,0)))</f>
        <v>0</v>
      </c>
      <c r="AS204" s="129">
        <f>IF(AS$6="",0,IF($T200=справочники!$K$8,$T202*AS143,IF($T200=справочники!$K$9,$T202*AS151,0)))</f>
        <v>0</v>
      </c>
      <c r="AT204" s="129">
        <f>IF(AT$6="",0,IF($T200=справочники!$K$8,$T202*AT143,IF($T200=справочники!$K$9,$T202*AT151,0)))</f>
        <v>0</v>
      </c>
      <c r="AU204" s="129">
        <f>IF(AU$6="",0,IF($T200=справочники!$K$8,$T202*AU143,IF($T200=справочники!$K$9,$T202*AU151,0)))</f>
        <v>0</v>
      </c>
      <c r="AV204" s="129">
        <f>IF(AV$6="",0,IF($T200=справочники!$K$8,$T202*AV143,IF($T200=справочники!$K$9,$T202*AV151,0)))</f>
        <v>0</v>
      </c>
      <c r="AW204" s="129">
        <f>IF(AW$6="",0,IF($T200=справочники!$K$8,$T202*AW143,IF($T200=справочники!$K$9,$T202*AW151,0)))</f>
        <v>0</v>
      </c>
      <c r="AX204" s="129">
        <f>IF(AX$6="",0,IF($T200=справочники!$K$8,$T202*AX143,IF($T200=справочники!$K$9,$T202*AX151,0)))</f>
        <v>0</v>
      </c>
      <c r="AY204" s="129">
        <f>IF(AY$6="",0,IF($T200=справочники!$K$8,$T202*AY143,IF($T200=справочники!$K$9,$T202*AY151,0)))</f>
        <v>0</v>
      </c>
      <c r="AZ204" s="129">
        <f>IF(AZ$6="",0,IF($T200=справочники!$K$8,$T202*AZ143,IF($T200=справочники!$K$9,$T202*AZ151,0)))</f>
        <v>0</v>
      </c>
      <c r="BA204" s="129">
        <f>IF(BA$6="",0,IF($T200=справочники!$K$8,$T202*BA143,IF($T200=справочники!$K$9,$T202*BA151,0)))</f>
        <v>0</v>
      </c>
      <c r="BB204" s="129">
        <f>IF(BB$6="",0,IF($T200=справочники!$K$8,$T202*BB143,IF($T200=справочники!$K$9,$T202*BB151,0)))</f>
        <v>0</v>
      </c>
      <c r="BC204" s="129">
        <f>IF(BC$6="",0,IF($T200=справочники!$K$8,$T202*BC143,IF($T200=справочники!$K$9,$T202*BC151,0)))</f>
        <v>0</v>
      </c>
      <c r="BD204" s="129">
        <f>IF(BD$6="",0,IF($T200=справочники!$K$8,$T202*BD143,IF($T200=справочники!$K$9,$T202*BD151,0)))</f>
        <v>0</v>
      </c>
      <c r="BE204" s="3"/>
      <c r="BF204" s="3"/>
    </row>
    <row r="205" spans="1:58" ht="4.05" customHeight="1" x14ac:dyDescent="0.25">
      <c r="A205" s="1"/>
      <c r="B205" s="1"/>
      <c r="C205" s="1"/>
      <c r="D205" s="1"/>
      <c r="E205" s="1"/>
      <c r="F205" s="58">
        <v>1</v>
      </c>
      <c r="G205" s="5"/>
      <c r="H205" s="45"/>
      <c r="I205" s="45"/>
      <c r="J205" s="45"/>
      <c r="K205" s="45"/>
      <c r="L205" s="45"/>
      <c r="M205" s="47"/>
      <c r="N205" s="45"/>
      <c r="O205" s="45"/>
      <c r="P205" s="45"/>
      <c r="Q205" s="45"/>
      <c r="R205" s="1"/>
      <c r="S205" s="5"/>
      <c r="T205" s="1"/>
      <c r="U205" s="25"/>
      <c r="V205" s="1"/>
      <c r="W205" s="49"/>
      <c r="X205" s="10"/>
      <c r="Y205" s="54"/>
      <c r="Z205" s="118"/>
      <c r="AA205" s="133"/>
      <c r="AB205" s="133"/>
      <c r="AC205" s="133"/>
      <c r="AD205" s="133"/>
      <c r="AE205" s="133"/>
      <c r="AF205" s="133"/>
      <c r="AG205" s="133"/>
      <c r="AH205" s="133"/>
      <c r="AI205" s="133"/>
      <c r="AJ205" s="133"/>
      <c r="AK205" s="133"/>
      <c r="AL205" s="133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33"/>
      <c r="AW205" s="133"/>
      <c r="AX205" s="133"/>
      <c r="AY205" s="133"/>
      <c r="AZ205" s="133"/>
      <c r="BA205" s="133"/>
      <c r="BB205" s="133"/>
      <c r="BC205" s="133"/>
      <c r="BD205" s="134"/>
      <c r="BE205" s="1"/>
      <c r="BF205" s="1"/>
    </row>
    <row r="206" spans="1:58" ht="7.05" customHeight="1" x14ac:dyDescent="0.25">
      <c r="A206" s="1"/>
      <c r="B206" s="1"/>
      <c r="C206" s="1"/>
      <c r="D206" s="1"/>
      <c r="E206" s="1"/>
      <c r="F206" s="58">
        <v>1</v>
      </c>
      <c r="G206" s="5"/>
      <c r="H206" s="1"/>
      <c r="I206" s="1"/>
      <c r="J206" s="1"/>
      <c r="K206" s="1"/>
      <c r="L206" s="1"/>
      <c r="M206" s="5"/>
      <c r="N206" s="1"/>
      <c r="O206" s="1"/>
      <c r="P206" s="1"/>
      <c r="Q206" s="1"/>
      <c r="R206" s="1"/>
      <c r="S206" s="5"/>
      <c r="T206" s="1"/>
      <c r="U206" s="25"/>
      <c r="V206" s="1"/>
      <c r="W206" s="12"/>
      <c r="X206" s="10"/>
      <c r="Y206" s="54"/>
      <c r="Z206" s="118"/>
      <c r="AA206" s="119"/>
      <c r="AB206" s="119"/>
      <c r="AC206" s="119"/>
      <c r="AD206" s="119"/>
      <c r="AE206" s="119"/>
      <c r="AF206" s="119"/>
      <c r="AG206" s="119"/>
      <c r="AH206" s="119"/>
      <c r="AI206" s="119"/>
      <c r="AJ206" s="119"/>
      <c r="AK206" s="119"/>
      <c r="AL206" s="119"/>
      <c r="AM206" s="119"/>
      <c r="AN206" s="119"/>
      <c r="AO206" s="119"/>
      <c r="AP206" s="119"/>
      <c r="AQ206" s="119"/>
      <c r="AR206" s="119"/>
      <c r="AS206" s="119"/>
      <c r="AT206" s="119"/>
      <c r="AU206" s="119"/>
      <c r="AV206" s="119"/>
      <c r="AW206" s="119"/>
      <c r="AX206" s="119"/>
      <c r="AY206" s="119"/>
      <c r="AZ206" s="119"/>
      <c r="BA206" s="119"/>
      <c r="BB206" s="119"/>
      <c r="BC206" s="119"/>
      <c r="BD206" s="120"/>
      <c r="BE206" s="1"/>
      <c r="BF206" s="1"/>
    </row>
    <row r="207" spans="1:58" ht="4.05" customHeight="1" x14ac:dyDescent="0.25">
      <c r="A207" s="1"/>
      <c r="B207" s="1"/>
      <c r="C207" s="1"/>
      <c r="D207" s="1"/>
      <c r="E207" s="1"/>
      <c r="F207" s="58"/>
      <c r="G207" s="5"/>
      <c r="H207" s="18"/>
      <c r="I207" s="18"/>
      <c r="J207" s="18"/>
      <c r="K207" s="18"/>
      <c r="L207" s="1"/>
      <c r="M207" s="5"/>
      <c r="N207" s="18"/>
      <c r="O207" s="1"/>
      <c r="P207" s="1"/>
      <c r="Q207" s="1"/>
      <c r="R207" s="1"/>
      <c r="S207" s="5"/>
      <c r="T207" s="1"/>
      <c r="U207" s="25"/>
      <c r="V207" s="1"/>
      <c r="W207" s="18"/>
      <c r="X207" s="10"/>
      <c r="Y207" s="54"/>
      <c r="Z207" s="118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  <c r="AN207" s="121"/>
      <c r="AO207" s="121"/>
      <c r="AP207" s="121"/>
      <c r="AQ207" s="121"/>
      <c r="AR207" s="121"/>
      <c r="AS207" s="121"/>
      <c r="AT207" s="121"/>
      <c r="AU207" s="121"/>
      <c r="AV207" s="121"/>
      <c r="AW207" s="121"/>
      <c r="AX207" s="121"/>
      <c r="AY207" s="121"/>
      <c r="AZ207" s="121"/>
      <c r="BA207" s="121"/>
      <c r="BB207" s="121"/>
      <c r="BC207" s="121"/>
      <c r="BD207" s="122"/>
      <c r="BE207" s="1"/>
      <c r="BF207" s="1"/>
    </row>
    <row r="208" spans="1:58" ht="7.05" customHeight="1" x14ac:dyDescent="0.25">
      <c r="A208" s="1"/>
      <c r="B208" s="1"/>
      <c r="C208" s="1"/>
      <c r="D208" s="1"/>
      <c r="E208" s="1"/>
      <c r="F208" s="58">
        <v>0</v>
      </c>
      <c r="G208" s="5"/>
      <c r="H208" s="1"/>
      <c r="I208" s="1"/>
      <c r="J208" s="1"/>
      <c r="K208" s="1"/>
      <c r="L208" s="1"/>
      <c r="M208" s="5"/>
      <c r="N208" s="1"/>
      <c r="O208" s="1"/>
      <c r="P208" s="1"/>
      <c r="Q208" s="1"/>
      <c r="R208" s="1"/>
      <c r="S208" s="5"/>
      <c r="T208" s="1"/>
      <c r="U208" s="25"/>
      <c r="V208" s="1"/>
      <c r="W208" s="12"/>
      <c r="X208" s="10"/>
      <c r="Y208" s="54"/>
      <c r="Z208" s="118"/>
      <c r="AA208" s="119"/>
      <c r="AB208" s="119"/>
      <c r="AC208" s="119"/>
      <c r="AD208" s="119"/>
      <c r="AE208" s="119"/>
      <c r="AF208" s="119"/>
      <c r="AG208" s="119"/>
      <c r="AH208" s="119"/>
      <c r="AI208" s="119"/>
      <c r="AJ208" s="119"/>
      <c r="AK208" s="119"/>
      <c r="AL208" s="119"/>
      <c r="AM208" s="119"/>
      <c r="AN208" s="119"/>
      <c r="AO208" s="119"/>
      <c r="AP208" s="119"/>
      <c r="AQ208" s="119"/>
      <c r="AR208" s="119"/>
      <c r="AS208" s="119"/>
      <c r="AT208" s="119"/>
      <c r="AU208" s="119"/>
      <c r="AV208" s="119"/>
      <c r="AW208" s="119"/>
      <c r="AX208" s="119"/>
      <c r="AY208" s="119"/>
      <c r="AZ208" s="119"/>
      <c r="BA208" s="119"/>
      <c r="BB208" s="119"/>
      <c r="BC208" s="119"/>
      <c r="BD208" s="120"/>
      <c r="BE208" s="1"/>
      <c r="BF208" s="1"/>
    </row>
    <row r="209" spans="1:58" s="4" customFormat="1" x14ac:dyDescent="0.25">
      <c r="A209" s="3"/>
      <c r="B209" s="3"/>
      <c r="C209" s="3"/>
      <c r="D209" s="3"/>
      <c r="E209" s="3"/>
      <c r="F209" s="62">
        <v>0</v>
      </c>
      <c r="G209" s="17" t="s">
        <v>7</v>
      </c>
      <c r="H209" s="3" t="s">
        <v>99</v>
      </c>
      <c r="I209" s="3"/>
      <c r="J209" s="3"/>
      <c r="K209" s="3"/>
      <c r="L209" s="3"/>
      <c r="M209" s="5"/>
      <c r="N209" s="3" t="s">
        <v>5</v>
      </c>
      <c r="O209" s="3"/>
      <c r="P209" s="3"/>
      <c r="Q209" s="3" t="s">
        <v>67</v>
      </c>
      <c r="R209" s="3"/>
      <c r="S209" s="5"/>
      <c r="T209" s="3"/>
      <c r="U209" s="25"/>
      <c r="V209" s="3"/>
      <c r="W209" s="12">
        <f>SUM($Y209:$BE209)</f>
        <v>0</v>
      </c>
      <c r="X209" s="12"/>
      <c r="Y209" s="54"/>
      <c r="Z209" s="115"/>
      <c r="AA209" s="116">
        <f>IF(AA$6="",0,AA17-AA18-AA19-AA176)</f>
        <v>0</v>
      </c>
      <c r="AB209" s="116">
        <f t="shared" ref="AB209:BD209" si="139">IF(AB$6="",0,AB17-AB18-AB19-AB176)</f>
        <v>0</v>
      </c>
      <c r="AC209" s="116">
        <f t="shared" si="139"/>
        <v>0</v>
      </c>
      <c r="AD209" s="116">
        <f t="shared" si="139"/>
        <v>0</v>
      </c>
      <c r="AE209" s="116">
        <f t="shared" si="139"/>
        <v>0</v>
      </c>
      <c r="AF209" s="116">
        <f t="shared" si="139"/>
        <v>0</v>
      </c>
      <c r="AG209" s="116">
        <f t="shared" si="139"/>
        <v>0</v>
      </c>
      <c r="AH209" s="116">
        <f t="shared" si="139"/>
        <v>0</v>
      </c>
      <c r="AI209" s="116">
        <f t="shared" si="139"/>
        <v>0</v>
      </c>
      <c r="AJ209" s="116">
        <f t="shared" si="139"/>
        <v>0</v>
      </c>
      <c r="AK209" s="116">
        <f t="shared" si="139"/>
        <v>0</v>
      </c>
      <c r="AL209" s="116">
        <f t="shared" si="139"/>
        <v>0</v>
      </c>
      <c r="AM209" s="116">
        <f t="shared" si="139"/>
        <v>0</v>
      </c>
      <c r="AN209" s="116">
        <f t="shared" si="139"/>
        <v>0</v>
      </c>
      <c r="AO209" s="116">
        <f t="shared" si="139"/>
        <v>0</v>
      </c>
      <c r="AP209" s="116">
        <f t="shared" si="139"/>
        <v>0</v>
      </c>
      <c r="AQ209" s="116">
        <f t="shared" si="139"/>
        <v>0</v>
      </c>
      <c r="AR209" s="116">
        <f t="shared" si="139"/>
        <v>0</v>
      </c>
      <c r="AS209" s="116">
        <f t="shared" si="139"/>
        <v>0</v>
      </c>
      <c r="AT209" s="116">
        <f t="shared" si="139"/>
        <v>0</v>
      </c>
      <c r="AU209" s="116">
        <f t="shared" si="139"/>
        <v>0</v>
      </c>
      <c r="AV209" s="116">
        <f t="shared" si="139"/>
        <v>0</v>
      </c>
      <c r="AW209" s="116">
        <f t="shared" si="139"/>
        <v>0</v>
      </c>
      <c r="AX209" s="116">
        <f t="shared" si="139"/>
        <v>0</v>
      </c>
      <c r="AY209" s="116">
        <f t="shared" si="139"/>
        <v>0</v>
      </c>
      <c r="AZ209" s="116">
        <f t="shared" si="139"/>
        <v>0</v>
      </c>
      <c r="BA209" s="116">
        <f t="shared" si="139"/>
        <v>0</v>
      </c>
      <c r="BB209" s="116">
        <f t="shared" si="139"/>
        <v>0</v>
      </c>
      <c r="BC209" s="116">
        <f t="shared" si="139"/>
        <v>0</v>
      </c>
      <c r="BD209" s="116">
        <f t="shared" si="139"/>
        <v>0</v>
      </c>
      <c r="BE209" s="3"/>
      <c r="BF209" s="3"/>
    </row>
    <row r="210" spans="1:58" ht="4.05" customHeight="1" x14ac:dyDescent="0.25">
      <c r="A210" s="1"/>
      <c r="B210" s="1"/>
      <c r="C210" s="1"/>
      <c r="D210" s="1"/>
      <c r="E210" s="1"/>
      <c r="F210" s="58">
        <v>0</v>
      </c>
      <c r="G210" s="5"/>
      <c r="H210" s="18"/>
      <c r="I210" s="18"/>
      <c r="J210" s="18"/>
      <c r="K210" s="18"/>
      <c r="L210" s="1"/>
      <c r="M210" s="5"/>
      <c r="N210" s="18"/>
      <c r="O210" s="1"/>
      <c r="P210" s="1"/>
      <c r="Q210" s="1"/>
      <c r="R210" s="1"/>
      <c r="S210" s="5"/>
      <c r="T210" s="1"/>
      <c r="U210" s="25"/>
      <c r="V210" s="1"/>
      <c r="W210" s="18"/>
      <c r="X210" s="10"/>
      <c r="Y210" s="54"/>
      <c r="Z210" s="118"/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1"/>
      <c r="AW210" s="121"/>
      <c r="AX210" s="121"/>
      <c r="AY210" s="121"/>
      <c r="AZ210" s="121"/>
      <c r="BA210" s="121"/>
      <c r="BB210" s="121"/>
      <c r="BC210" s="121"/>
      <c r="BD210" s="122"/>
      <c r="BE210" s="1"/>
      <c r="BF210" s="1"/>
    </row>
    <row r="211" spans="1:58" ht="7.05" customHeight="1" x14ac:dyDescent="0.25">
      <c r="A211" s="1"/>
      <c r="B211" s="1"/>
      <c r="C211" s="1"/>
      <c r="D211" s="1"/>
      <c r="E211" s="1"/>
      <c r="F211" s="58">
        <v>0</v>
      </c>
      <c r="G211" s="5"/>
      <c r="H211" s="1"/>
      <c r="I211" s="1"/>
      <c r="J211" s="1"/>
      <c r="K211" s="1"/>
      <c r="L211" s="1"/>
      <c r="M211" s="5"/>
      <c r="N211" s="1"/>
      <c r="O211" s="1"/>
      <c r="P211" s="1"/>
      <c r="Q211" s="1"/>
      <c r="R211" s="1"/>
      <c r="S211" s="5"/>
      <c r="T211" s="1"/>
      <c r="U211" s="25"/>
      <c r="V211" s="1"/>
      <c r="W211" s="12"/>
      <c r="X211" s="10"/>
      <c r="Y211" s="54"/>
      <c r="Z211" s="118"/>
      <c r="AA211" s="119"/>
      <c r="AB211" s="119"/>
      <c r="AC211" s="119"/>
      <c r="AD211" s="119"/>
      <c r="AE211" s="119"/>
      <c r="AF211" s="119"/>
      <c r="AG211" s="119"/>
      <c r="AH211" s="119"/>
      <c r="AI211" s="119"/>
      <c r="AJ211" s="119"/>
      <c r="AK211" s="119"/>
      <c r="AL211" s="119"/>
      <c r="AM211" s="119"/>
      <c r="AN211" s="119"/>
      <c r="AO211" s="119"/>
      <c r="AP211" s="119"/>
      <c r="AQ211" s="119"/>
      <c r="AR211" s="119"/>
      <c r="AS211" s="119"/>
      <c r="AT211" s="119"/>
      <c r="AU211" s="119"/>
      <c r="AV211" s="119"/>
      <c r="AW211" s="119"/>
      <c r="AX211" s="119"/>
      <c r="AY211" s="119"/>
      <c r="AZ211" s="119"/>
      <c r="BA211" s="119"/>
      <c r="BB211" s="119"/>
      <c r="BC211" s="119"/>
      <c r="BD211" s="120"/>
      <c r="BE211" s="1"/>
      <c r="BF211" s="1"/>
    </row>
    <row r="212" spans="1:58" ht="7.05" customHeight="1" x14ac:dyDescent="0.25">
      <c r="A212" s="1"/>
      <c r="B212" s="1"/>
      <c r="C212" s="1"/>
      <c r="D212" s="1"/>
      <c r="E212" s="1"/>
      <c r="F212" s="58">
        <v>0</v>
      </c>
      <c r="G212" s="5"/>
      <c r="H212" s="1"/>
      <c r="I212" s="1"/>
      <c r="J212" s="1"/>
      <c r="K212" s="1"/>
      <c r="L212" s="1"/>
      <c r="M212" s="5"/>
      <c r="N212" s="1"/>
      <c r="O212" s="1"/>
      <c r="P212" s="1"/>
      <c r="Q212" s="1"/>
      <c r="R212" s="1"/>
      <c r="S212" s="5"/>
      <c r="T212" s="1"/>
      <c r="U212" s="25"/>
      <c r="V212" s="1"/>
      <c r="W212" s="12"/>
      <c r="X212" s="10"/>
      <c r="Y212" s="54"/>
      <c r="Z212" s="118"/>
      <c r="AA212" s="119"/>
      <c r="AB212" s="119"/>
      <c r="AC212" s="119"/>
      <c r="AD212" s="119"/>
      <c r="AE212" s="119"/>
      <c r="AF212" s="119"/>
      <c r="AG212" s="119"/>
      <c r="AH212" s="119"/>
      <c r="AI212" s="119"/>
      <c r="AJ212" s="119"/>
      <c r="AK212" s="119"/>
      <c r="AL212" s="119"/>
      <c r="AM212" s="119"/>
      <c r="AN212" s="119"/>
      <c r="AO212" s="119"/>
      <c r="AP212" s="119"/>
      <c r="AQ212" s="119"/>
      <c r="AR212" s="119"/>
      <c r="AS212" s="119"/>
      <c r="AT212" s="119"/>
      <c r="AU212" s="119"/>
      <c r="AV212" s="119"/>
      <c r="AW212" s="119"/>
      <c r="AX212" s="119"/>
      <c r="AY212" s="119"/>
      <c r="AZ212" s="119"/>
      <c r="BA212" s="119"/>
      <c r="BB212" s="119"/>
      <c r="BC212" s="119"/>
      <c r="BD212" s="120"/>
      <c r="BE212" s="1"/>
      <c r="BF212" s="1"/>
    </row>
    <row r="213" spans="1:58" s="44" customFormat="1" x14ac:dyDescent="0.25">
      <c r="A213" s="40"/>
      <c r="B213" s="40"/>
      <c r="C213" s="40"/>
      <c r="D213" s="40"/>
      <c r="E213" s="40"/>
      <c r="F213" s="62">
        <v>0</v>
      </c>
      <c r="G213" s="41" t="s">
        <v>7</v>
      </c>
      <c r="H213" s="40" t="s">
        <v>100</v>
      </c>
      <c r="I213" s="40"/>
      <c r="J213" s="40"/>
      <c r="K213" s="40"/>
      <c r="L213" s="40"/>
      <c r="M213" s="42"/>
      <c r="N213" s="40" t="s">
        <v>5</v>
      </c>
      <c r="O213" s="40"/>
      <c r="P213" s="40"/>
      <c r="Q213" s="40" t="s">
        <v>67</v>
      </c>
      <c r="R213" s="40"/>
      <c r="S213" s="42"/>
      <c r="T213" s="40"/>
      <c r="U213" s="42"/>
      <c r="V213" s="40"/>
      <c r="W213" s="43">
        <f>SUM($Y213:$BE213)</f>
        <v>0</v>
      </c>
      <c r="X213" s="43"/>
      <c r="Y213" s="54"/>
      <c r="Z213" s="128"/>
      <c r="AA213" s="129">
        <f t="shared" ref="AA213:BD213" si="140">IF(AA$6="",0,SUMIFS(AA214:AA317,$H214:$H317,$H213))</f>
        <v>0</v>
      </c>
      <c r="AB213" s="129">
        <f t="shared" si="140"/>
        <v>0</v>
      </c>
      <c r="AC213" s="129">
        <f t="shared" si="140"/>
        <v>0</v>
      </c>
      <c r="AD213" s="129">
        <f t="shared" si="140"/>
        <v>0</v>
      </c>
      <c r="AE213" s="129">
        <f t="shared" si="140"/>
        <v>0</v>
      </c>
      <c r="AF213" s="129">
        <f t="shared" si="140"/>
        <v>0</v>
      </c>
      <c r="AG213" s="129">
        <f t="shared" si="140"/>
        <v>0</v>
      </c>
      <c r="AH213" s="129">
        <f t="shared" si="140"/>
        <v>0</v>
      </c>
      <c r="AI213" s="129">
        <f t="shared" si="140"/>
        <v>0</v>
      </c>
      <c r="AJ213" s="129">
        <f t="shared" si="140"/>
        <v>0</v>
      </c>
      <c r="AK213" s="129">
        <f t="shared" si="140"/>
        <v>0</v>
      </c>
      <c r="AL213" s="129">
        <f t="shared" si="140"/>
        <v>0</v>
      </c>
      <c r="AM213" s="129">
        <f t="shared" si="140"/>
        <v>0</v>
      </c>
      <c r="AN213" s="129">
        <f t="shared" si="140"/>
        <v>0</v>
      </c>
      <c r="AO213" s="129">
        <f t="shared" si="140"/>
        <v>0</v>
      </c>
      <c r="AP213" s="129">
        <f t="shared" si="140"/>
        <v>0</v>
      </c>
      <c r="AQ213" s="129">
        <f t="shared" si="140"/>
        <v>0</v>
      </c>
      <c r="AR213" s="129">
        <f t="shared" si="140"/>
        <v>0</v>
      </c>
      <c r="AS213" s="129">
        <f t="shared" si="140"/>
        <v>0</v>
      </c>
      <c r="AT213" s="129">
        <f t="shared" si="140"/>
        <v>0</v>
      </c>
      <c r="AU213" s="129">
        <f t="shared" si="140"/>
        <v>0</v>
      </c>
      <c r="AV213" s="129">
        <f t="shared" si="140"/>
        <v>0</v>
      </c>
      <c r="AW213" s="129">
        <f t="shared" si="140"/>
        <v>0</v>
      </c>
      <c r="AX213" s="129">
        <f t="shared" si="140"/>
        <v>0</v>
      </c>
      <c r="AY213" s="129">
        <f t="shared" si="140"/>
        <v>0</v>
      </c>
      <c r="AZ213" s="129">
        <f t="shared" si="140"/>
        <v>0</v>
      </c>
      <c r="BA213" s="129">
        <f t="shared" si="140"/>
        <v>0</v>
      </c>
      <c r="BB213" s="129">
        <f t="shared" si="140"/>
        <v>0</v>
      </c>
      <c r="BC213" s="129">
        <f t="shared" si="140"/>
        <v>0</v>
      </c>
      <c r="BD213" s="130">
        <f t="shared" si="140"/>
        <v>0</v>
      </c>
      <c r="BE213" s="40"/>
      <c r="BF213" s="40"/>
    </row>
    <row r="214" spans="1:58" ht="4.05" customHeight="1" x14ac:dyDescent="0.25">
      <c r="A214" s="1"/>
      <c r="B214" s="1"/>
      <c r="C214" s="1"/>
      <c r="D214" s="1"/>
      <c r="E214" s="1"/>
      <c r="F214" s="58">
        <v>0</v>
      </c>
      <c r="G214" s="5"/>
      <c r="H214" s="46"/>
      <c r="I214" s="46"/>
      <c r="J214" s="46"/>
      <c r="K214" s="46"/>
      <c r="L214" s="1"/>
      <c r="M214" s="5"/>
      <c r="N214" s="46"/>
      <c r="O214" s="1"/>
      <c r="P214" s="1"/>
      <c r="Q214" s="1"/>
      <c r="R214" s="1"/>
      <c r="S214" s="5"/>
      <c r="T214" s="1"/>
      <c r="U214" s="25"/>
      <c r="V214" s="1"/>
      <c r="W214" s="46"/>
      <c r="X214" s="10"/>
      <c r="Y214" s="54"/>
      <c r="Z214" s="118"/>
      <c r="AA214" s="131"/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1"/>
      <c r="AT214" s="131"/>
      <c r="AU214" s="131"/>
      <c r="AV214" s="131"/>
      <c r="AW214" s="131"/>
      <c r="AX214" s="131"/>
      <c r="AY214" s="131"/>
      <c r="AZ214" s="131"/>
      <c r="BA214" s="131"/>
      <c r="BB214" s="131"/>
      <c r="BC214" s="131"/>
      <c r="BD214" s="132"/>
      <c r="BE214" s="1"/>
      <c r="BF214" s="1"/>
    </row>
    <row r="215" spans="1:58" ht="7.05" customHeight="1" x14ac:dyDescent="0.25">
      <c r="A215" s="1"/>
      <c r="B215" s="1"/>
      <c r="C215" s="1"/>
      <c r="D215" s="1"/>
      <c r="E215" s="1"/>
      <c r="F215" s="58">
        <v>0</v>
      </c>
      <c r="G215" s="5"/>
      <c r="H215" s="1"/>
      <c r="I215" s="1"/>
      <c r="J215" s="1"/>
      <c r="K215" s="1"/>
      <c r="L215" s="1"/>
      <c r="M215" s="5"/>
      <c r="N215" s="1"/>
      <c r="O215" s="1"/>
      <c r="P215" s="1"/>
      <c r="Q215" s="1"/>
      <c r="R215" s="1"/>
      <c r="S215" s="5"/>
      <c r="T215" s="1"/>
      <c r="U215" s="25"/>
      <c r="V215" s="1"/>
      <c r="W215" s="12"/>
      <c r="X215" s="10"/>
      <c r="Y215" s="54"/>
      <c r="Z215" s="118"/>
      <c r="AA215" s="119"/>
      <c r="AB215" s="119"/>
      <c r="AC215" s="119"/>
      <c r="AD215" s="119"/>
      <c r="AE215" s="119"/>
      <c r="AF215" s="119"/>
      <c r="AG215" s="119"/>
      <c r="AH215" s="119"/>
      <c r="AI215" s="119"/>
      <c r="AJ215" s="119"/>
      <c r="AK215" s="119"/>
      <c r="AL215" s="119"/>
      <c r="AM215" s="119"/>
      <c r="AN215" s="119"/>
      <c r="AO215" s="119"/>
      <c r="AP215" s="119"/>
      <c r="AQ215" s="119"/>
      <c r="AR215" s="119"/>
      <c r="AS215" s="119"/>
      <c r="AT215" s="119"/>
      <c r="AU215" s="119"/>
      <c r="AV215" s="119"/>
      <c r="AW215" s="119"/>
      <c r="AX215" s="119"/>
      <c r="AY215" s="119"/>
      <c r="AZ215" s="119"/>
      <c r="BA215" s="119"/>
      <c r="BB215" s="119"/>
      <c r="BC215" s="119"/>
      <c r="BD215" s="120"/>
      <c r="BE215" s="1"/>
      <c r="BF215" s="1"/>
    </row>
    <row r="216" spans="1:58" ht="12.6" thickBot="1" x14ac:dyDescent="0.3">
      <c r="A216" s="1"/>
      <c r="B216" s="1"/>
      <c r="C216" s="1"/>
      <c r="D216" s="1"/>
      <c r="E216" s="1"/>
      <c r="F216" s="58"/>
      <c r="G216" s="5" t="s">
        <v>7</v>
      </c>
      <c r="H216" s="1"/>
      <c r="I216" s="1" t="s">
        <v>101</v>
      </c>
      <c r="J216" s="1"/>
      <c r="K216" s="1"/>
      <c r="L216" s="1"/>
      <c r="M216" s="5" t="s">
        <v>7</v>
      </c>
      <c r="N216" s="51" t="s">
        <v>21</v>
      </c>
      <c r="O216" s="1"/>
      <c r="P216" s="1"/>
      <c r="Q216" s="1" t="s">
        <v>22</v>
      </c>
      <c r="R216" s="1"/>
      <c r="S216" s="5" t="s">
        <v>7</v>
      </c>
      <c r="T216" s="19"/>
      <c r="U216" s="25"/>
      <c r="V216" s="1"/>
      <c r="W216" s="12"/>
      <c r="X216" s="10"/>
      <c r="Y216" s="54"/>
      <c r="Z216" s="118"/>
      <c r="AA216" s="119"/>
      <c r="AB216" s="119"/>
      <c r="AC216" s="119"/>
      <c r="AD216" s="119"/>
      <c r="AE216" s="119"/>
      <c r="AF216" s="119"/>
      <c r="AG216" s="119"/>
      <c r="AH216" s="119"/>
      <c r="AI216" s="119"/>
      <c r="AJ216" s="119"/>
      <c r="AK216" s="119"/>
      <c r="AL216" s="119"/>
      <c r="AM216" s="119"/>
      <c r="AN216" s="119"/>
      <c r="AO216" s="119"/>
      <c r="AP216" s="119"/>
      <c r="AQ216" s="119"/>
      <c r="AR216" s="119"/>
      <c r="AS216" s="119"/>
      <c r="AT216" s="119"/>
      <c r="AU216" s="119"/>
      <c r="AV216" s="119"/>
      <c r="AW216" s="119"/>
      <c r="AX216" s="119"/>
      <c r="AY216" s="119"/>
      <c r="AZ216" s="119"/>
      <c r="BA216" s="119"/>
      <c r="BB216" s="119"/>
      <c r="BC216" s="119"/>
      <c r="BD216" s="120"/>
      <c r="BE216" s="1"/>
      <c r="BF216" s="1"/>
    </row>
    <row r="217" spans="1:58" ht="4.05" customHeight="1" thickTop="1" x14ac:dyDescent="0.25">
      <c r="A217" s="1"/>
      <c r="B217" s="1"/>
      <c r="C217" s="1"/>
      <c r="D217" s="1"/>
      <c r="E217" s="1"/>
      <c r="F217" s="58"/>
      <c r="G217" s="5"/>
      <c r="H217" s="1"/>
      <c r="I217" s="1"/>
      <c r="J217" s="1"/>
      <c r="K217" s="1"/>
      <c r="L217" s="1"/>
      <c r="M217" s="5"/>
      <c r="N217" s="52"/>
      <c r="O217" s="1"/>
      <c r="P217" s="1"/>
      <c r="Q217" s="1"/>
      <c r="R217" s="1"/>
      <c r="S217" s="5"/>
      <c r="T217" s="1"/>
      <c r="U217" s="25"/>
      <c r="V217" s="1"/>
      <c r="W217" s="12"/>
      <c r="X217" s="10"/>
      <c r="Y217" s="54"/>
      <c r="Z217" s="118"/>
      <c r="AA217" s="119"/>
      <c r="AB217" s="119"/>
      <c r="AC217" s="119"/>
      <c r="AD217" s="119"/>
      <c r="AE217" s="119"/>
      <c r="AF217" s="119"/>
      <c r="AG217" s="119"/>
      <c r="AH217" s="119"/>
      <c r="AI217" s="119"/>
      <c r="AJ217" s="119"/>
      <c r="AK217" s="119"/>
      <c r="AL217" s="119"/>
      <c r="AM217" s="119"/>
      <c r="AN217" s="119"/>
      <c r="AO217" s="119"/>
      <c r="AP217" s="119"/>
      <c r="AQ217" s="119"/>
      <c r="AR217" s="119"/>
      <c r="AS217" s="119"/>
      <c r="AT217" s="119"/>
      <c r="AU217" s="119"/>
      <c r="AV217" s="119"/>
      <c r="AW217" s="119"/>
      <c r="AX217" s="119"/>
      <c r="AY217" s="119"/>
      <c r="AZ217" s="119"/>
      <c r="BA217" s="119"/>
      <c r="BB217" s="119"/>
      <c r="BC217" s="119"/>
      <c r="BD217" s="120"/>
      <c r="BE217" s="1"/>
      <c r="BF217" s="1"/>
    </row>
    <row r="218" spans="1:58" s="24" customFormat="1" x14ac:dyDescent="0.25">
      <c r="A218" s="20"/>
      <c r="B218" s="20"/>
      <c r="C218" s="20"/>
      <c r="D218" s="20"/>
      <c r="E218" s="20"/>
      <c r="F218" s="63"/>
      <c r="G218" s="21" t="s">
        <v>7</v>
      </c>
      <c r="H218" s="20"/>
      <c r="I218" s="20" t="s">
        <v>66</v>
      </c>
      <c r="J218" s="20"/>
      <c r="K218" s="20"/>
      <c r="L218" s="20"/>
      <c r="M218" s="21"/>
      <c r="N218" s="20"/>
      <c r="O218" s="20"/>
      <c r="P218" s="20"/>
      <c r="Q218" s="20" t="s">
        <v>15</v>
      </c>
      <c r="R218" s="20"/>
      <c r="S218" s="21" t="s">
        <v>7</v>
      </c>
      <c r="T218" s="29"/>
      <c r="U218" s="27" t="s">
        <v>10</v>
      </c>
      <c r="V218" s="20"/>
      <c r="W218" s="22"/>
      <c r="X218" s="23"/>
      <c r="Y218" s="55"/>
      <c r="Z218" s="123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5"/>
      <c r="BE218" s="20"/>
      <c r="BF218" s="20"/>
    </row>
    <row r="219" spans="1:58" ht="4.05" customHeight="1" x14ac:dyDescent="0.25">
      <c r="A219" s="1"/>
      <c r="B219" s="1"/>
      <c r="C219" s="1"/>
      <c r="D219" s="1"/>
      <c r="E219" s="1"/>
      <c r="F219" s="58"/>
      <c r="G219" s="5"/>
      <c r="H219" s="1"/>
      <c r="I219" s="1"/>
      <c r="J219" s="1"/>
      <c r="K219" s="1"/>
      <c r="L219" s="1"/>
      <c r="M219" s="5"/>
      <c r="N219" s="1"/>
      <c r="O219" s="1"/>
      <c r="P219" s="1"/>
      <c r="Q219" s="1"/>
      <c r="R219" s="1"/>
      <c r="S219" s="5"/>
      <c r="T219" s="1"/>
      <c r="U219" s="25"/>
      <c r="V219" s="1"/>
      <c r="W219" s="12"/>
      <c r="X219" s="10"/>
      <c r="Y219" s="54"/>
      <c r="Z219" s="118"/>
      <c r="AA219" s="119"/>
      <c r="AB219" s="119"/>
      <c r="AC219" s="119"/>
      <c r="AD219" s="119"/>
      <c r="AE219" s="119"/>
      <c r="AF219" s="119"/>
      <c r="AG219" s="119"/>
      <c r="AH219" s="119"/>
      <c r="AI219" s="119"/>
      <c r="AJ219" s="119"/>
      <c r="AK219" s="119"/>
      <c r="AL219" s="119"/>
      <c r="AM219" s="119"/>
      <c r="AN219" s="119"/>
      <c r="AO219" s="119"/>
      <c r="AP219" s="119"/>
      <c r="AQ219" s="119"/>
      <c r="AR219" s="119"/>
      <c r="AS219" s="119"/>
      <c r="AT219" s="119"/>
      <c r="AU219" s="119"/>
      <c r="AV219" s="119"/>
      <c r="AW219" s="119"/>
      <c r="AX219" s="119"/>
      <c r="AY219" s="119"/>
      <c r="AZ219" s="119"/>
      <c r="BA219" s="119"/>
      <c r="BB219" s="119"/>
      <c r="BC219" s="119"/>
      <c r="BD219" s="120"/>
      <c r="BE219" s="1"/>
      <c r="BF219" s="1"/>
    </row>
    <row r="220" spans="1:58" s="24" customFormat="1" x14ac:dyDescent="0.25">
      <c r="A220" s="20"/>
      <c r="B220" s="20"/>
      <c r="C220" s="20"/>
      <c r="D220" s="20"/>
      <c r="E220" s="20"/>
      <c r="F220" s="63"/>
      <c r="G220" s="21" t="s">
        <v>7</v>
      </c>
      <c r="H220" s="20"/>
      <c r="I220" s="20" t="s">
        <v>16</v>
      </c>
      <c r="J220" s="20"/>
      <c r="K220" s="20"/>
      <c r="L220" s="20"/>
      <c r="M220" s="21"/>
      <c r="N220" s="20"/>
      <c r="O220" s="20"/>
      <c r="P220" s="20"/>
      <c r="Q220" s="20" t="str">
        <f>IF(T218=справочники!$E$8,"a+qx",IF(T218=справочники!$E$9,"aq^x",IF(T218=справочники!$E$10,"a^(qx)","??")))</f>
        <v>??</v>
      </c>
      <c r="R220" s="20"/>
      <c r="S220" s="21" t="s">
        <v>7</v>
      </c>
      <c r="T220" s="36"/>
      <c r="U220" s="27"/>
      <c r="V220" s="20"/>
      <c r="W220" s="22"/>
      <c r="X220" s="23"/>
      <c r="Y220" s="55"/>
      <c r="Z220" s="123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5"/>
      <c r="BE220" s="20"/>
      <c r="BF220" s="20"/>
    </row>
    <row r="221" spans="1:58" ht="4.05" customHeight="1" x14ac:dyDescent="0.25">
      <c r="A221" s="1"/>
      <c r="B221" s="1"/>
      <c r="C221" s="1"/>
      <c r="D221" s="1"/>
      <c r="E221" s="1"/>
      <c r="F221" s="58"/>
      <c r="G221" s="5"/>
      <c r="H221" s="1"/>
      <c r="I221" s="1"/>
      <c r="J221" s="1"/>
      <c r="K221" s="1"/>
      <c r="L221" s="1"/>
      <c r="M221" s="5"/>
      <c r="N221" s="1"/>
      <c r="O221" s="1"/>
      <c r="P221" s="1"/>
      <c r="Q221" s="1"/>
      <c r="R221" s="1"/>
      <c r="S221" s="5"/>
      <c r="T221" s="1"/>
      <c r="U221" s="25"/>
      <c r="V221" s="1"/>
      <c r="W221" s="12"/>
      <c r="X221" s="10"/>
      <c r="Y221" s="54"/>
      <c r="Z221" s="118"/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19"/>
      <c r="AM221" s="119"/>
      <c r="AN221" s="119"/>
      <c r="AO221" s="119"/>
      <c r="AP221" s="119"/>
      <c r="AQ221" s="119"/>
      <c r="AR221" s="119"/>
      <c r="AS221" s="119"/>
      <c r="AT221" s="119"/>
      <c r="AU221" s="119"/>
      <c r="AV221" s="119"/>
      <c r="AW221" s="119"/>
      <c r="AX221" s="119"/>
      <c r="AY221" s="119"/>
      <c r="AZ221" s="119"/>
      <c r="BA221" s="119"/>
      <c r="BB221" s="119"/>
      <c r="BC221" s="119"/>
      <c r="BD221" s="120"/>
      <c r="BE221" s="1"/>
      <c r="BF221" s="1"/>
    </row>
    <row r="222" spans="1:58" s="4" customFormat="1" x14ac:dyDescent="0.25">
      <c r="A222" s="3"/>
      <c r="B222" s="3"/>
      <c r="C222" s="3"/>
      <c r="D222" s="3"/>
      <c r="E222" s="3"/>
      <c r="F222" s="62">
        <v>2</v>
      </c>
      <c r="G222" s="5" t="s">
        <v>7</v>
      </c>
      <c r="H222" s="3"/>
      <c r="I222" s="3" t="s">
        <v>23</v>
      </c>
      <c r="J222" s="3"/>
      <c r="K222" s="3"/>
      <c r="L222" s="3"/>
      <c r="M222" s="5"/>
      <c r="N222" s="3"/>
      <c r="O222" s="3"/>
      <c r="P222" s="3"/>
      <c r="Q222" s="3" t="s">
        <v>22</v>
      </c>
      <c r="R222" s="3"/>
      <c r="S222" s="5"/>
      <c r="T222" s="3"/>
      <c r="U222" s="25"/>
      <c r="V222" s="3"/>
      <c r="W222" s="12"/>
      <c r="X222" s="12"/>
      <c r="Y222" s="54"/>
      <c r="Z222" s="115"/>
      <c r="AA222" s="116">
        <f>IF(AA$6="",0,$T216)</f>
        <v>0</v>
      </c>
      <c r="AB222" s="116">
        <f>IF(AB$6="",0,IF($T218=справочники!$E$8,$T216+$T220*(AB$1-$AA$1),IF($T218=справочники!$E$9,$T216*POWER($T220,(AB$1-$AA$1)),IF($T218=справочники!$E$10,POWER($T216,$T220*(AB$1-$AA$1)),0))))</f>
        <v>0</v>
      </c>
      <c r="AC222" s="116">
        <f>IF(AC$6="",0,IF($T218=справочники!$E$8,$T216+$T220*(AC$1-$AA$1),IF($T218=справочники!$E$9,$T216*POWER($T220,(AC$1-$AA$1)),IF($T218=справочники!$E$10,POWER($T216,$T220*(AC$1-$AA$1)),0))))</f>
        <v>0</v>
      </c>
      <c r="AD222" s="116">
        <f>IF(AD$6="",0,IF($T218=справочники!$E$8,$T216+$T220*(AD$1-$AA$1),IF($T218=справочники!$E$9,$T216*POWER($T220,(AD$1-$AA$1)),IF($T218=справочники!$E$10,POWER($T216,$T220*(AD$1-$AA$1)),0))))</f>
        <v>0</v>
      </c>
      <c r="AE222" s="116">
        <f>IF(AE$6="",0,IF($T218=справочники!$E$8,$T216+$T220*(AE$1-$AA$1),IF($T218=справочники!$E$9,$T216*POWER($T220,(AE$1-$AA$1)),IF($T218=справочники!$E$10,POWER($T216,$T220*(AE$1-$AA$1)),0))))</f>
        <v>0</v>
      </c>
      <c r="AF222" s="116">
        <f>IF(AF$6="",0,IF($T218=справочники!$E$8,$T216+$T220*(AF$1-$AA$1),IF($T218=справочники!$E$9,$T216*POWER($T220,(AF$1-$AA$1)),IF($T218=справочники!$E$10,POWER($T216,$T220*(AF$1-$AA$1)),0))))</f>
        <v>0</v>
      </c>
      <c r="AG222" s="116">
        <f>IF(AG$6="",0,IF($T218=справочники!$E$8,$T216+$T220*(AG$1-$AA$1),IF($T218=справочники!$E$9,$T216*POWER($T220,(AG$1-$AA$1)),IF($T218=справочники!$E$10,POWER($T216,$T220*(AG$1-$AA$1)),0))))</f>
        <v>0</v>
      </c>
      <c r="AH222" s="116">
        <f>IF(AH$6="",0,IF($T218=справочники!$E$8,$T216+$T220*(AH$1-$AA$1),IF($T218=справочники!$E$9,$T216*POWER($T220,(AH$1-$AA$1)),IF($T218=справочники!$E$10,POWER($T216,$T220*(AH$1-$AA$1)),0))))</f>
        <v>0</v>
      </c>
      <c r="AI222" s="116">
        <f>IF(AI$6="",0,IF($T218=справочники!$E$8,$T216+$T220*(AI$1-$AA$1),IF($T218=справочники!$E$9,$T216*POWER($T220,(AI$1-$AA$1)),IF($T218=справочники!$E$10,POWER($T216,$T220*(AI$1-$AA$1)),0))))</f>
        <v>0</v>
      </c>
      <c r="AJ222" s="116">
        <f>IF(AJ$6="",0,IF($T218=справочники!$E$8,$T216+$T220*(AJ$1-$AA$1),IF($T218=справочники!$E$9,$T216*POWER($T220,(AJ$1-$AA$1)),IF($T218=справочники!$E$10,POWER($T216,$T220*(AJ$1-$AA$1)),0))))</f>
        <v>0</v>
      </c>
      <c r="AK222" s="116">
        <f>IF(AK$6="",0,IF($T218=справочники!$E$8,$T216+$T220*(AK$1-$AA$1),IF($T218=справочники!$E$9,$T216*POWER($T220,(AK$1-$AA$1)),IF($T218=справочники!$E$10,POWER($T216,$T220*(AK$1-$AA$1)),0))))</f>
        <v>0</v>
      </c>
      <c r="AL222" s="116">
        <f>IF(AL$6="",0,IF($T218=справочники!$E$8,$T216+$T220*(AL$1-$AA$1),IF($T218=справочники!$E$9,$T216*POWER($T220,(AL$1-$AA$1)),IF($T218=справочники!$E$10,POWER($T216,$T220*(AL$1-$AA$1)),0))))</f>
        <v>0</v>
      </c>
      <c r="AM222" s="116">
        <f>IF(AM$6="",0,IF($T218=справочники!$E$8,$T216+$T220*(AM$1-$AA$1),IF($T218=справочники!$E$9,$T216*POWER($T220,(AM$1-$AA$1)),IF($T218=справочники!$E$10,POWER($T216,$T220*(AM$1-$AA$1)),0))))</f>
        <v>0</v>
      </c>
      <c r="AN222" s="116">
        <f>IF(AN$6="",0,IF($T218=справочники!$E$8,$T216+$T220*(AN$1-$AA$1),IF($T218=справочники!$E$9,$T216*POWER($T220,(AN$1-$AA$1)),IF($T218=справочники!$E$10,POWER($T216,$T220*(AN$1-$AA$1)),0))))</f>
        <v>0</v>
      </c>
      <c r="AO222" s="116">
        <f>IF(AO$6="",0,IF($T218=справочники!$E$8,$T216+$T220*(AO$1-$AA$1),IF($T218=справочники!$E$9,$T216*POWER($T220,(AO$1-$AA$1)),IF($T218=справочники!$E$10,POWER($T216,$T220*(AO$1-$AA$1)),0))))</f>
        <v>0</v>
      </c>
      <c r="AP222" s="116">
        <f>IF(AP$6="",0,IF($T218=справочники!$E$8,$T216+$T220*(AP$1-$AA$1),IF($T218=справочники!$E$9,$T216*POWER($T220,(AP$1-$AA$1)),IF($T218=справочники!$E$10,POWER($T216,$T220*(AP$1-$AA$1)),0))))</f>
        <v>0</v>
      </c>
      <c r="AQ222" s="116">
        <f>IF(AQ$6="",0,IF($T218=справочники!$E$8,$T216+$T220*(AQ$1-$AA$1),IF($T218=справочники!$E$9,$T216*POWER($T220,(AQ$1-$AA$1)),IF($T218=справочники!$E$10,POWER($T216,$T220*(AQ$1-$AA$1)),0))))</f>
        <v>0</v>
      </c>
      <c r="AR222" s="116">
        <f>IF(AR$6="",0,IF($T218=справочники!$E$8,$T216+$T220*(AR$1-$AA$1),IF($T218=справочники!$E$9,$T216*POWER($T220,(AR$1-$AA$1)),IF($T218=справочники!$E$10,POWER($T216,$T220*(AR$1-$AA$1)),0))))</f>
        <v>0</v>
      </c>
      <c r="AS222" s="116">
        <f>IF(AS$6="",0,IF($T218=справочники!$E$8,$T216+$T220*(AS$1-$AA$1),IF($T218=справочники!$E$9,$T216*POWER($T220,(AS$1-$AA$1)),IF($T218=справочники!$E$10,POWER($T216,$T220*(AS$1-$AA$1)),0))))</f>
        <v>0</v>
      </c>
      <c r="AT222" s="116">
        <f>IF(AT$6="",0,IF($T218=справочники!$E$8,$T216+$T220*(AT$1-$AA$1),IF($T218=справочники!$E$9,$T216*POWER($T220,(AT$1-$AA$1)),IF($T218=справочники!$E$10,POWER($T216,$T220*(AT$1-$AA$1)),0))))</f>
        <v>0</v>
      </c>
      <c r="AU222" s="116">
        <f>IF(AU$6="",0,IF($T218=справочники!$E$8,$T216+$T220*(AU$1-$AA$1),IF($T218=справочники!$E$9,$T216*POWER($T220,(AU$1-$AA$1)),IF($T218=справочники!$E$10,POWER($T216,$T220*(AU$1-$AA$1)),0))))</f>
        <v>0</v>
      </c>
      <c r="AV222" s="116">
        <f>IF(AV$6="",0,IF($T218=справочники!$E$8,$T216+$T220*(AV$1-$AA$1),IF($T218=справочники!$E$9,$T216*POWER($T220,(AV$1-$AA$1)),IF($T218=справочники!$E$10,POWER($T216,$T220*(AV$1-$AA$1)),0))))</f>
        <v>0</v>
      </c>
      <c r="AW222" s="116">
        <f>IF(AW$6="",0,IF($T218=справочники!$E$8,$T216+$T220*(AW$1-$AA$1),IF($T218=справочники!$E$9,$T216*POWER($T220,(AW$1-$AA$1)),IF($T218=справочники!$E$10,POWER($T216,$T220*(AW$1-$AA$1)),0))))</f>
        <v>0</v>
      </c>
      <c r="AX222" s="116">
        <f>IF(AX$6="",0,IF($T218=справочники!$E$8,$T216+$T220*(AX$1-$AA$1),IF($T218=справочники!$E$9,$T216*POWER($T220,(AX$1-$AA$1)),IF($T218=справочники!$E$10,POWER($T216,$T220*(AX$1-$AA$1)),0))))</f>
        <v>0</v>
      </c>
      <c r="AY222" s="116">
        <f>IF(AY$6="",0,IF($T218=справочники!$E$8,$T216+$T220*(AY$1-$AA$1),IF($T218=справочники!$E$9,$T216*POWER($T220,(AY$1-$AA$1)),IF($T218=справочники!$E$10,POWER($T216,$T220*(AY$1-$AA$1)),0))))</f>
        <v>0</v>
      </c>
      <c r="AZ222" s="116">
        <f>IF(AZ$6="",0,IF($T218=справочники!$E$8,$T216+$T220*(AZ$1-$AA$1),IF($T218=справочники!$E$9,$T216*POWER($T220,(AZ$1-$AA$1)),IF($T218=справочники!$E$10,POWER($T216,$T220*(AZ$1-$AA$1)),0))))</f>
        <v>0</v>
      </c>
      <c r="BA222" s="116">
        <f>IF(BA$6="",0,IF($T218=справочники!$E$8,$T216+$T220*(BA$1-$AA$1),IF($T218=справочники!$E$9,$T216*POWER($T220,(BA$1-$AA$1)),IF($T218=справочники!$E$10,POWER($T216,$T220*(BA$1-$AA$1)),0))))</f>
        <v>0</v>
      </c>
      <c r="BB222" s="116">
        <f>IF(BB$6="",0,IF($T218=справочники!$E$8,$T216+$T220*(BB$1-$AA$1),IF($T218=справочники!$E$9,$T216*POWER($T220,(BB$1-$AA$1)),IF($T218=справочники!$E$10,POWER($T216,$T220*(BB$1-$AA$1)),0))))</f>
        <v>0</v>
      </c>
      <c r="BC222" s="116">
        <f>IF(BC$6="",0,IF($T218=справочники!$E$8,$T216+$T220*(BC$1-$AA$1),IF($T218=справочники!$E$9,$T216*POWER($T220,(BC$1-$AA$1)),IF($T218=справочники!$E$10,POWER($T216,$T220*(BC$1-$AA$1)),0))))</f>
        <v>0</v>
      </c>
      <c r="BD222" s="117">
        <f>IF(BD$6="",0,IF($T218=справочники!$E$8,$T216+$T220*(BD$1-$AA$1),IF($T218=справочники!$E$9,$T216*POWER($T220,(BD$1-$AA$1)),IF($T218=справочники!$E$10,POWER($T216,$T220*(BD$1-$AA$1)),0))))</f>
        <v>0</v>
      </c>
      <c r="BE222" s="3"/>
      <c r="BF222" s="3"/>
    </row>
    <row r="223" spans="1:58" ht="4.05" customHeight="1" x14ac:dyDescent="0.25">
      <c r="A223" s="1"/>
      <c r="B223" s="1"/>
      <c r="C223" s="1"/>
      <c r="D223" s="1"/>
      <c r="E223" s="1"/>
      <c r="F223" s="58"/>
      <c r="G223" s="5"/>
      <c r="H223" s="1"/>
      <c r="I223" s="1"/>
      <c r="J223" s="1"/>
      <c r="K223" s="1"/>
      <c r="L223" s="1"/>
      <c r="M223" s="5"/>
      <c r="N223" s="1"/>
      <c r="O223" s="1"/>
      <c r="P223" s="1"/>
      <c r="Q223" s="1"/>
      <c r="R223" s="1"/>
      <c r="S223" s="5"/>
      <c r="T223" s="1"/>
      <c r="U223" s="25"/>
      <c r="V223" s="1"/>
      <c r="W223" s="12"/>
      <c r="X223" s="10"/>
      <c r="Y223" s="54"/>
      <c r="Z223" s="118"/>
      <c r="AA223" s="119"/>
      <c r="AB223" s="119"/>
      <c r="AC223" s="119"/>
      <c r="AD223" s="119"/>
      <c r="AE223" s="119"/>
      <c r="AF223" s="119"/>
      <c r="AG223" s="119"/>
      <c r="AH223" s="119"/>
      <c r="AI223" s="119"/>
      <c r="AJ223" s="119"/>
      <c r="AK223" s="119"/>
      <c r="AL223" s="119"/>
      <c r="AM223" s="119"/>
      <c r="AN223" s="119"/>
      <c r="AO223" s="119"/>
      <c r="AP223" s="119"/>
      <c r="AQ223" s="119"/>
      <c r="AR223" s="119"/>
      <c r="AS223" s="119"/>
      <c r="AT223" s="119"/>
      <c r="AU223" s="119"/>
      <c r="AV223" s="119"/>
      <c r="AW223" s="119"/>
      <c r="AX223" s="119"/>
      <c r="AY223" s="119"/>
      <c r="AZ223" s="119"/>
      <c r="BA223" s="119"/>
      <c r="BB223" s="119"/>
      <c r="BC223" s="119"/>
      <c r="BD223" s="120"/>
      <c r="BE223" s="1"/>
      <c r="BF223" s="1"/>
    </row>
    <row r="224" spans="1:58" x14ac:dyDescent="0.25">
      <c r="A224" s="1"/>
      <c r="B224" s="1"/>
      <c r="C224" s="1"/>
      <c r="D224" s="1"/>
      <c r="E224" s="1"/>
      <c r="F224" s="58"/>
      <c r="G224" s="5" t="s">
        <v>7</v>
      </c>
      <c r="H224" s="1"/>
      <c r="I224" s="1" t="s">
        <v>102</v>
      </c>
      <c r="J224" s="1"/>
      <c r="K224" s="1"/>
      <c r="L224" s="1"/>
      <c r="M224" s="5" t="s">
        <v>7</v>
      </c>
      <c r="N224" s="1" t="s">
        <v>103</v>
      </c>
      <c r="O224" s="1"/>
      <c r="P224" s="1"/>
      <c r="Q224" s="1" t="s">
        <v>67</v>
      </c>
      <c r="R224" s="1"/>
      <c r="S224" s="5" t="s">
        <v>7</v>
      </c>
      <c r="T224" s="19"/>
      <c r="U224" s="25"/>
      <c r="V224" s="1"/>
      <c r="W224" s="12"/>
      <c r="X224" s="10"/>
      <c r="Y224" s="54"/>
      <c r="Z224" s="118"/>
      <c r="AA224" s="119"/>
      <c r="AB224" s="119"/>
      <c r="AC224" s="119"/>
      <c r="AD224" s="119"/>
      <c r="AE224" s="119"/>
      <c r="AF224" s="119"/>
      <c r="AG224" s="119"/>
      <c r="AH224" s="119"/>
      <c r="AI224" s="119"/>
      <c r="AJ224" s="119"/>
      <c r="AK224" s="119"/>
      <c r="AL224" s="119"/>
      <c r="AM224" s="119"/>
      <c r="AN224" s="119"/>
      <c r="AO224" s="119"/>
      <c r="AP224" s="119"/>
      <c r="AQ224" s="119"/>
      <c r="AR224" s="119"/>
      <c r="AS224" s="119"/>
      <c r="AT224" s="119"/>
      <c r="AU224" s="119"/>
      <c r="AV224" s="119"/>
      <c r="AW224" s="119"/>
      <c r="AX224" s="119"/>
      <c r="AY224" s="119"/>
      <c r="AZ224" s="119"/>
      <c r="BA224" s="119"/>
      <c r="BB224" s="119"/>
      <c r="BC224" s="119"/>
      <c r="BD224" s="120"/>
      <c r="BE224" s="1"/>
      <c r="BF224" s="1"/>
    </row>
    <row r="225" spans="1:58" ht="4.05" customHeight="1" x14ac:dyDescent="0.25">
      <c r="A225" s="1"/>
      <c r="B225" s="1"/>
      <c r="C225" s="1"/>
      <c r="D225" s="1"/>
      <c r="E225" s="1"/>
      <c r="F225" s="58"/>
      <c r="G225" s="5"/>
      <c r="H225" s="1"/>
      <c r="I225" s="1"/>
      <c r="J225" s="1"/>
      <c r="K225" s="1"/>
      <c r="L225" s="1"/>
      <c r="M225" s="5"/>
      <c r="N225" s="1"/>
      <c r="O225" s="1"/>
      <c r="P225" s="1"/>
      <c r="Q225" s="1"/>
      <c r="R225" s="1"/>
      <c r="S225" s="5"/>
      <c r="T225" s="1"/>
      <c r="U225" s="25"/>
      <c r="V225" s="1"/>
      <c r="W225" s="12"/>
      <c r="X225" s="10"/>
      <c r="Y225" s="54"/>
      <c r="Z225" s="118"/>
      <c r="AA225" s="119"/>
      <c r="AB225" s="119"/>
      <c r="AC225" s="119"/>
      <c r="AD225" s="119"/>
      <c r="AE225" s="119"/>
      <c r="AF225" s="119"/>
      <c r="AG225" s="119"/>
      <c r="AH225" s="119"/>
      <c r="AI225" s="119"/>
      <c r="AJ225" s="119"/>
      <c r="AK225" s="119"/>
      <c r="AL225" s="119"/>
      <c r="AM225" s="119"/>
      <c r="AN225" s="119"/>
      <c r="AO225" s="119"/>
      <c r="AP225" s="119"/>
      <c r="AQ225" s="119"/>
      <c r="AR225" s="119"/>
      <c r="AS225" s="119"/>
      <c r="AT225" s="119"/>
      <c r="AU225" s="119"/>
      <c r="AV225" s="119"/>
      <c r="AW225" s="119"/>
      <c r="AX225" s="119"/>
      <c r="AY225" s="119"/>
      <c r="AZ225" s="119"/>
      <c r="BA225" s="119"/>
      <c r="BB225" s="119"/>
      <c r="BC225" s="119"/>
      <c r="BD225" s="120"/>
      <c r="BE225" s="1"/>
      <c r="BF225" s="1"/>
    </row>
    <row r="226" spans="1:58" s="24" customFormat="1" x14ac:dyDescent="0.25">
      <c r="A226" s="20"/>
      <c r="B226" s="20"/>
      <c r="C226" s="20"/>
      <c r="D226" s="20"/>
      <c r="E226" s="20"/>
      <c r="F226" s="63"/>
      <c r="G226" s="21" t="s">
        <v>7</v>
      </c>
      <c r="H226" s="20"/>
      <c r="I226" s="20" t="s">
        <v>107</v>
      </c>
      <c r="J226" s="20"/>
      <c r="K226" s="20"/>
      <c r="L226" s="20"/>
      <c r="M226" s="21"/>
      <c r="N226" s="20"/>
      <c r="O226" s="20"/>
      <c r="P226" s="20"/>
      <c r="Q226" s="34" t="s">
        <v>17</v>
      </c>
      <c r="R226" s="20"/>
      <c r="S226" s="21" t="s">
        <v>7</v>
      </c>
      <c r="T226" s="35"/>
      <c r="U226" s="27"/>
      <c r="V226" s="20"/>
      <c r="W226" s="22"/>
      <c r="X226" s="23"/>
      <c r="Y226" s="55"/>
      <c r="Z226" s="123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4"/>
      <c r="AW226" s="124"/>
      <c r="AX226" s="124"/>
      <c r="AY226" s="124"/>
      <c r="AZ226" s="124"/>
      <c r="BA226" s="124"/>
      <c r="BB226" s="124"/>
      <c r="BC226" s="124"/>
      <c r="BD226" s="125"/>
      <c r="BE226" s="20"/>
      <c r="BF226" s="20"/>
    </row>
    <row r="227" spans="1:58" ht="4.05" customHeight="1" x14ac:dyDescent="0.25">
      <c r="A227" s="1"/>
      <c r="B227" s="1"/>
      <c r="C227" s="1"/>
      <c r="D227" s="1"/>
      <c r="E227" s="1"/>
      <c r="F227" s="58"/>
      <c r="G227" s="5"/>
      <c r="H227" s="1"/>
      <c r="I227" s="1"/>
      <c r="J227" s="1"/>
      <c r="K227" s="1"/>
      <c r="L227" s="1"/>
      <c r="M227" s="5"/>
      <c r="N227" s="1"/>
      <c r="O227" s="1"/>
      <c r="P227" s="1"/>
      <c r="Q227" s="1"/>
      <c r="R227" s="1"/>
      <c r="S227" s="5"/>
      <c r="T227" s="1"/>
      <c r="U227" s="25"/>
      <c r="V227" s="1"/>
      <c r="W227" s="12"/>
      <c r="X227" s="10"/>
      <c r="Y227" s="54"/>
      <c r="Z227" s="118"/>
      <c r="AA227" s="119"/>
      <c r="AB227" s="119"/>
      <c r="AC227" s="119"/>
      <c r="AD227" s="119"/>
      <c r="AE227" s="119"/>
      <c r="AF227" s="119"/>
      <c r="AG227" s="119"/>
      <c r="AH227" s="119"/>
      <c r="AI227" s="119"/>
      <c r="AJ227" s="119"/>
      <c r="AK227" s="119"/>
      <c r="AL227" s="119"/>
      <c r="AM227" s="119"/>
      <c r="AN227" s="119"/>
      <c r="AO227" s="119"/>
      <c r="AP227" s="119"/>
      <c r="AQ227" s="119"/>
      <c r="AR227" s="119"/>
      <c r="AS227" s="119"/>
      <c r="AT227" s="119"/>
      <c r="AU227" s="119"/>
      <c r="AV227" s="119"/>
      <c r="AW227" s="119"/>
      <c r="AX227" s="119"/>
      <c r="AY227" s="119"/>
      <c r="AZ227" s="119"/>
      <c r="BA227" s="119"/>
      <c r="BB227" s="119"/>
      <c r="BC227" s="119"/>
      <c r="BD227" s="120"/>
      <c r="BE227" s="1"/>
      <c r="BF227" s="1"/>
    </row>
    <row r="228" spans="1:58" s="39" customFormat="1" x14ac:dyDescent="0.25">
      <c r="A228" s="38"/>
      <c r="B228" s="38"/>
      <c r="C228" s="38"/>
      <c r="D228" s="38"/>
      <c r="E228" s="38"/>
      <c r="F228" s="64">
        <v>2</v>
      </c>
      <c r="G228" s="21" t="s">
        <v>7</v>
      </c>
      <c r="H228" s="38"/>
      <c r="I228" s="38" t="s">
        <v>27</v>
      </c>
      <c r="J228" s="38"/>
      <c r="K228" s="38"/>
      <c r="L228" s="38"/>
      <c r="M228" s="21"/>
      <c r="N228" s="38" t="str">
        <f>N224</f>
        <v>ежемесячная з/п одного сотрудника</v>
      </c>
      <c r="O228" s="38"/>
      <c r="P228" s="38"/>
      <c r="Q228" s="38" t="s">
        <v>67</v>
      </c>
      <c r="R228" s="38"/>
      <c r="S228" s="21"/>
      <c r="T228" s="38"/>
      <c r="U228" s="27"/>
      <c r="V228" s="38"/>
      <c r="W228" s="22"/>
      <c r="X228" s="22"/>
      <c r="Y228" s="55"/>
      <c r="Z228" s="137"/>
      <c r="AA228" s="152">
        <f>IF(AA$6="",0,$T224)</f>
        <v>0</v>
      </c>
      <c r="AB228" s="152">
        <f>IF(AB$6="",0,$T224*POWER(1+$T226,(AB$1-$AA$1)))</f>
        <v>0</v>
      </c>
      <c r="AC228" s="152">
        <f t="shared" ref="AC228:AP228" si="141">IF(AC$6="",0,$T224*POWER(1+$T226,(AC$1-$AA$1)))</f>
        <v>0</v>
      </c>
      <c r="AD228" s="152">
        <f t="shared" si="141"/>
        <v>0</v>
      </c>
      <c r="AE228" s="152">
        <f t="shared" si="141"/>
        <v>0</v>
      </c>
      <c r="AF228" s="152">
        <f t="shared" si="141"/>
        <v>0</v>
      </c>
      <c r="AG228" s="152">
        <f t="shared" si="141"/>
        <v>0</v>
      </c>
      <c r="AH228" s="152">
        <f t="shared" si="141"/>
        <v>0</v>
      </c>
      <c r="AI228" s="152">
        <f t="shared" si="141"/>
        <v>0</v>
      </c>
      <c r="AJ228" s="152">
        <f t="shared" si="141"/>
        <v>0</v>
      </c>
      <c r="AK228" s="152">
        <f t="shared" si="141"/>
        <v>0</v>
      </c>
      <c r="AL228" s="152">
        <f t="shared" si="141"/>
        <v>0</v>
      </c>
      <c r="AM228" s="152">
        <f t="shared" si="141"/>
        <v>0</v>
      </c>
      <c r="AN228" s="152">
        <f t="shared" si="141"/>
        <v>0</v>
      </c>
      <c r="AO228" s="152">
        <f t="shared" si="141"/>
        <v>0</v>
      </c>
      <c r="AP228" s="152">
        <f t="shared" si="141"/>
        <v>0</v>
      </c>
      <c r="AQ228" s="152">
        <f t="shared" ref="AQ228:BD228" si="142">IF(AQ$6="",0,$T224*POWER(1+$T226,(AQ$1-$AA$1)))</f>
        <v>0</v>
      </c>
      <c r="AR228" s="152">
        <f t="shared" si="142"/>
        <v>0</v>
      </c>
      <c r="AS228" s="152">
        <f t="shared" si="142"/>
        <v>0</v>
      </c>
      <c r="AT228" s="152">
        <f t="shared" si="142"/>
        <v>0</v>
      </c>
      <c r="AU228" s="152">
        <f t="shared" si="142"/>
        <v>0</v>
      </c>
      <c r="AV228" s="152">
        <f t="shared" si="142"/>
        <v>0</v>
      </c>
      <c r="AW228" s="152">
        <f t="shared" si="142"/>
        <v>0</v>
      </c>
      <c r="AX228" s="152">
        <f t="shared" si="142"/>
        <v>0</v>
      </c>
      <c r="AY228" s="152">
        <f t="shared" si="142"/>
        <v>0</v>
      </c>
      <c r="AZ228" s="152">
        <f t="shared" si="142"/>
        <v>0</v>
      </c>
      <c r="BA228" s="152">
        <f t="shared" si="142"/>
        <v>0</v>
      </c>
      <c r="BB228" s="152">
        <f t="shared" si="142"/>
        <v>0</v>
      </c>
      <c r="BC228" s="152">
        <f t="shared" si="142"/>
        <v>0</v>
      </c>
      <c r="BD228" s="153">
        <f t="shared" si="142"/>
        <v>0</v>
      </c>
      <c r="BE228" s="38"/>
      <c r="BF228" s="38"/>
    </row>
    <row r="229" spans="1:58" ht="4.05" customHeight="1" x14ac:dyDescent="0.25">
      <c r="A229" s="1"/>
      <c r="B229" s="1"/>
      <c r="C229" s="1"/>
      <c r="D229" s="1"/>
      <c r="E229" s="1"/>
      <c r="F229" s="58">
        <v>1</v>
      </c>
      <c r="G229" s="5"/>
      <c r="H229" s="1"/>
      <c r="I229" s="1"/>
      <c r="J229" s="1"/>
      <c r="K229" s="1"/>
      <c r="L229" s="1"/>
      <c r="M229" s="5"/>
      <c r="N229" s="1"/>
      <c r="O229" s="1"/>
      <c r="P229" s="1"/>
      <c r="Q229" s="1"/>
      <c r="R229" s="1"/>
      <c r="S229" s="5"/>
      <c r="T229" s="1"/>
      <c r="U229" s="25"/>
      <c r="V229" s="1"/>
      <c r="W229" s="12"/>
      <c r="X229" s="10"/>
      <c r="Y229" s="54"/>
      <c r="Z229" s="118"/>
      <c r="AA229" s="119"/>
      <c r="AB229" s="119"/>
      <c r="AC229" s="119"/>
      <c r="AD229" s="119"/>
      <c r="AE229" s="119"/>
      <c r="AF229" s="119"/>
      <c r="AG229" s="119"/>
      <c r="AH229" s="119"/>
      <c r="AI229" s="119"/>
      <c r="AJ229" s="119"/>
      <c r="AK229" s="119"/>
      <c r="AL229" s="119"/>
      <c r="AM229" s="119"/>
      <c r="AN229" s="119"/>
      <c r="AO229" s="119"/>
      <c r="AP229" s="119"/>
      <c r="AQ229" s="119"/>
      <c r="AR229" s="119"/>
      <c r="AS229" s="119"/>
      <c r="AT229" s="119"/>
      <c r="AU229" s="119"/>
      <c r="AV229" s="119"/>
      <c r="AW229" s="119"/>
      <c r="AX229" s="119"/>
      <c r="AY229" s="119"/>
      <c r="AZ229" s="119"/>
      <c r="BA229" s="119"/>
      <c r="BB229" s="119"/>
      <c r="BC229" s="119"/>
      <c r="BD229" s="120"/>
      <c r="BE229" s="1"/>
      <c r="BF229" s="1"/>
    </row>
    <row r="230" spans="1:58" s="4" customFormat="1" x14ac:dyDescent="0.25">
      <c r="A230" s="3"/>
      <c r="B230" s="3"/>
      <c r="C230" s="3"/>
      <c r="D230" s="3"/>
      <c r="E230" s="3"/>
      <c r="F230" s="62">
        <v>1</v>
      </c>
      <c r="G230" s="53"/>
      <c r="H230" s="13" t="str">
        <f>$H$213</f>
        <v>Постоянные расходы</v>
      </c>
      <c r="I230" s="3"/>
      <c r="J230" s="3"/>
      <c r="K230" s="3"/>
      <c r="L230" s="3"/>
      <c r="M230" s="5" t="s">
        <v>7</v>
      </c>
      <c r="N230" s="3" t="s">
        <v>104</v>
      </c>
      <c r="O230" s="3"/>
      <c r="P230" s="3"/>
      <c r="Q230" s="3" t="s">
        <v>67</v>
      </c>
      <c r="R230" s="3"/>
      <c r="S230" s="5"/>
      <c r="T230" s="3"/>
      <c r="U230" s="25"/>
      <c r="V230" s="3"/>
      <c r="W230" s="12">
        <f>SUM($Y230:$BE230)</f>
        <v>0</v>
      </c>
      <c r="X230" s="12"/>
      <c r="Y230" s="54"/>
      <c r="Z230" s="115"/>
      <c r="AA230" s="116">
        <f>IF(AA$6="",0,AA222*AA228)</f>
        <v>0</v>
      </c>
      <c r="AB230" s="116">
        <f t="shared" ref="AB230:AP230" si="143">IF(AB$6="",0,AB222*AB228)</f>
        <v>0</v>
      </c>
      <c r="AC230" s="116">
        <f t="shared" si="143"/>
        <v>0</v>
      </c>
      <c r="AD230" s="116">
        <f t="shared" si="143"/>
        <v>0</v>
      </c>
      <c r="AE230" s="116">
        <f t="shared" si="143"/>
        <v>0</v>
      </c>
      <c r="AF230" s="116">
        <f t="shared" si="143"/>
        <v>0</v>
      </c>
      <c r="AG230" s="116">
        <f t="shared" si="143"/>
        <v>0</v>
      </c>
      <c r="AH230" s="116">
        <f t="shared" si="143"/>
        <v>0</v>
      </c>
      <c r="AI230" s="116">
        <f t="shared" si="143"/>
        <v>0</v>
      </c>
      <c r="AJ230" s="116">
        <f t="shared" si="143"/>
        <v>0</v>
      </c>
      <c r="AK230" s="116">
        <f t="shared" si="143"/>
        <v>0</v>
      </c>
      <c r="AL230" s="116">
        <f t="shared" si="143"/>
        <v>0</v>
      </c>
      <c r="AM230" s="116">
        <f t="shared" si="143"/>
        <v>0</v>
      </c>
      <c r="AN230" s="116">
        <f t="shared" si="143"/>
        <v>0</v>
      </c>
      <c r="AO230" s="116">
        <f t="shared" si="143"/>
        <v>0</v>
      </c>
      <c r="AP230" s="116">
        <f t="shared" si="143"/>
        <v>0</v>
      </c>
      <c r="AQ230" s="116">
        <f t="shared" ref="AQ230:BD230" si="144">IF(AQ$6="",0,AQ222*AQ228)</f>
        <v>0</v>
      </c>
      <c r="AR230" s="116">
        <f t="shared" si="144"/>
        <v>0</v>
      </c>
      <c r="AS230" s="116">
        <f t="shared" si="144"/>
        <v>0</v>
      </c>
      <c r="AT230" s="116">
        <f t="shared" si="144"/>
        <v>0</v>
      </c>
      <c r="AU230" s="116">
        <f t="shared" si="144"/>
        <v>0</v>
      </c>
      <c r="AV230" s="116">
        <f t="shared" si="144"/>
        <v>0</v>
      </c>
      <c r="AW230" s="116">
        <f t="shared" si="144"/>
        <v>0</v>
      </c>
      <c r="AX230" s="116">
        <f t="shared" si="144"/>
        <v>0</v>
      </c>
      <c r="AY230" s="116">
        <f t="shared" si="144"/>
        <v>0</v>
      </c>
      <c r="AZ230" s="116">
        <f t="shared" si="144"/>
        <v>0</v>
      </c>
      <c r="BA230" s="116">
        <f t="shared" si="144"/>
        <v>0</v>
      </c>
      <c r="BB230" s="116">
        <f t="shared" si="144"/>
        <v>0</v>
      </c>
      <c r="BC230" s="116">
        <f t="shared" si="144"/>
        <v>0</v>
      </c>
      <c r="BD230" s="117">
        <f t="shared" si="144"/>
        <v>0</v>
      </c>
      <c r="BE230" s="3"/>
      <c r="BF230" s="3"/>
    </row>
    <row r="231" spans="1:58" ht="4.05" customHeight="1" x14ac:dyDescent="0.25">
      <c r="A231" s="1"/>
      <c r="B231" s="1"/>
      <c r="C231" s="1"/>
      <c r="D231" s="1"/>
      <c r="E231" s="1"/>
      <c r="F231" s="58">
        <v>1</v>
      </c>
      <c r="G231" s="5"/>
      <c r="H231" s="45"/>
      <c r="I231" s="45"/>
      <c r="J231" s="45"/>
      <c r="K231" s="45"/>
      <c r="L231" s="45"/>
      <c r="M231" s="47"/>
      <c r="N231" s="45"/>
      <c r="O231" s="45"/>
      <c r="P231" s="45"/>
      <c r="Q231" s="45"/>
      <c r="R231" s="1"/>
      <c r="S231" s="5"/>
      <c r="T231" s="1"/>
      <c r="U231" s="25"/>
      <c r="V231" s="1"/>
      <c r="W231" s="49"/>
      <c r="X231" s="10"/>
      <c r="Y231" s="54"/>
      <c r="Z231" s="118"/>
      <c r="AA231" s="133"/>
      <c r="AB231" s="133"/>
      <c r="AC231" s="133"/>
      <c r="AD231" s="133"/>
      <c r="AE231" s="133"/>
      <c r="AF231" s="133"/>
      <c r="AG231" s="133"/>
      <c r="AH231" s="133"/>
      <c r="AI231" s="133"/>
      <c r="AJ231" s="133"/>
      <c r="AK231" s="133"/>
      <c r="AL231" s="133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33"/>
      <c r="AW231" s="133"/>
      <c r="AX231" s="133"/>
      <c r="AY231" s="133"/>
      <c r="AZ231" s="133"/>
      <c r="BA231" s="133"/>
      <c r="BB231" s="133"/>
      <c r="BC231" s="133"/>
      <c r="BD231" s="134"/>
      <c r="BE231" s="1"/>
      <c r="BF231" s="1"/>
    </row>
    <row r="232" spans="1:58" ht="7.05" customHeight="1" x14ac:dyDescent="0.25">
      <c r="A232" s="1"/>
      <c r="B232" s="1"/>
      <c r="C232" s="1"/>
      <c r="D232" s="1"/>
      <c r="E232" s="1"/>
      <c r="F232" s="58">
        <v>0</v>
      </c>
      <c r="G232" s="5"/>
      <c r="H232" s="1"/>
      <c r="I232" s="1"/>
      <c r="J232" s="1"/>
      <c r="K232" s="1"/>
      <c r="L232" s="1"/>
      <c r="M232" s="5"/>
      <c r="N232" s="1"/>
      <c r="O232" s="1"/>
      <c r="P232" s="1"/>
      <c r="Q232" s="1"/>
      <c r="R232" s="1"/>
      <c r="S232" s="5"/>
      <c r="T232" s="1"/>
      <c r="U232" s="25"/>
      <c r="V232" s="1"/>
      <c r="W232" s="12"/>
      <c r="X232" s="10"/>
      <c r="Y232" s="54"/>
      <c r="Z232" s="118"/>
      <c r="AA232" s="119"/>
      <c r="AB232" s="119"/>
      <c r="AC232" s="119"/>
      <c r="AD232" s="119"/>
      <c r="AE232" s="119"/>
      <c r="AF232" s="119"/>
      <c r="AG232" s="119"/>
      <c r="AH232" s="119"/>
      <c r="AI232" s="119"/>
      <c r="AJ232" s="119"/>
      <c r="AK232" s="119"/>
      <c r="AL232" s="119"/>
      <c r="AM232" s="119"/>
      <c r="AN232" s="119"/>
      <c r="AO232" s="119"/>
      <c r="AP232" s="119"/>
      <c r="AQ232" s="119"/>
      <c r="AR232" s="119"/>
      <c r="AS232" s="119"/>
      <c r="AT232" s="119"/>
      <c r="AU232" s="119"/>
      <c r="AV232" s="119"/>
      <c r="AW232" s="119"/>
      <c r="AX232" s="119"/>
      <c r="AY232" s="119"/>
      <c r="AZ232" s="119"/>
      <c r="BA232" s="119"/>
      <c r="BB232" s="119"/>
      <c r="BC232" s="119"/>
      <c r="BD232" s="120"/>
      <c r="BE232" s="1"/>
      <c r="BF232" s="1"/>
    </row>
    <row r="233" spans="1:58" ht="12.6" thickBot="1" x14ac:dyDescent="0.3">
      <c r="A233" s="1"/>
      <c r="B233" s="1"/>
      <c r="C233" s="1"/>
      <c r="D233" s="1"/>
      <c r="E233" s="1"/>
      <c r="F233" s="58"/>
      <c r="G233" s="5"/>
      <c r="H233" s="1"/>
      <c r="I233" s="1" t="str">
        <f>$I$216</f>
        <v>кол-во персонала в первый месяц</v>
      </c>
      <c r="J233" s="1"/>
      <c r="K233" s="1"/>
      <c r="L233" s="1"/>
      <c r="M233" s="5" t="s">
        <v>7</v>
      </c>
      <c r="N233" s="51" t="s">
        <v>45</v>
      </c>
      <c r="O233" s="1"/>
      <c r="P233" s="1"/>
      <c r="Q233" s="1" t="s">
        <v>22</v>
      </c>
      <c r="R233" s="1"/>
      <c r="S233" s="5"/>
      <c r="T233" s="19">
        <f>$T$216</f>
        <v>0</v>
      </c>
      <c r="U233" s="25"/>
      <c r="V233" s="1"/>
      <c r="W233" s="12"/>
      <c r="X233" s="10"/>
      <c r="Y233" s="54"/>
      <c r="Z233" s="118"/>
      <c r="AA233" s="119"/>
      <c r="AB233" s="119"/>
      <c r="AC233" s="119"/>
      <c r="AD233" s="119"/>
      <c r="AE233" s="119"/>
      <c r="AF233" s="119"/>
      <c r="AG233" s="119"/>
      <c r="AH233" s="119"/>
      <c r="AI233" s="119"/>
      <c r="AJ233" s="119"/>
      <c r="AK233" s="119"/>
      <c r="AL233" s="119"/>
      <c r="AM233" s="119"/>
      <c r="AN233" s="119"/>
      <c r="AO233" s="119"/>
      <c r="AP233" s="119"/>
      <c r="AQ233" s="119"/>
      <c r="AR233" s="119"/>
      <c r="AS233" s="119"/>
      <c r="AT233" s="119"/>
      <c r="AU233" s="119"/>
      <c r="AV233" s="119"/>
      <c r="AW233" s="119"/>
      <c r="AX233" s="119"/>
      <c r="AY233" s="119"/>
      <c r="AZ233" s="119"/>
      <c r="BA233" s="119"/>
      <c r="BB233" s="119"/>
      <c r="BC233" s="119"/>
      <c r="BD233" s="120"/>
      <c r="BE233" s="1"/>
      <c r="BF233" s="1"/>
    </row>
    <row r="234" spans="1:58" ht="4.05" customHeight="1" thickTop="1" x14ac:dyDescent="0.25">
      <c r="A234" s="1"/>
      <c r="B234" s="1"/>
      <c r="C234" s="1"/>
      <c r="D234" s="1"/>
      <c r="E234" s="1"/>
      <c r="F234" s="58"/>
      <c r="G234" s="5"/>
      <c r="H234" s="1"/>
      <c r="I234" s="1"/>
      <c r="J234" s="1"/>
      <c r="K234" s="1"/>
      <c r="L234" s="1"/>
      <c r="M234" s="5"/>
      <c r="N234" s="52"/>
      <c r="O234" s="1"/>
      <c r="P234" s="1"/>
      <c r="Q234" s="1"/>
      <c r="R234" s="1"/>
      <c r="S234" s="5"/>
      <c r="T234" s="1"/>
      <c r="U234" s="25"/>
      <c r="V234" s="1"/>
      <c r="W234" s="12"/>
      <c r="X234" s="10"/>
      <c r="Y234" s="54"/>
      <c r="Z234" s="118"/>
      <c r="AA234" s="119"/>
      <c r="AB234" s="119"/>
      <c r="AC234" s="119"/>
      <c r="AD234" s="119"/>
      <c r="AE234" s="119"/>
      <c r="AF234" s="119"/>
      <c r="AG234" s="119"/>
      <c r="AH234" s="119"/>
      <c r="AI234" s="119"/>
      <c r="AJ234" s="119"/>
      <c r="AK234" s="119"/>
      <c r="AL234" s="119"/>
      <c r="AM234" s="119"/>
      <c r="AN234" s="119"/>
      <c r="AO234" s="119"/>
      <c r="AP234" s="119"/>
      <c r="AQ234" s="119"/>
      <c r="AR234" s="119"/>
      <c r="AS234" s="119"/>
      <c r="AT234" s="119"/>
      <c r="AU234" s="119"/>
      <c r="AV234" s="119"/>
      <c r="AW234" s="119"/>
      <c r="AX234" s="119"/>
      <c r="AY234" s="119"/>
      <c r="AZ234" s="119"/>
      <c r="BA234" s="119"/>
      <c r="BB234" s="119"/>
      <c r="BC234" s="119"/>
      <c r="BD234" s="120"/>
      <c r="BE234" s="1"/>
      <c r="BF234" s="1"/>
    </row>
    <row r="235" spans="1:58" s="24" customFormat="1" x14ac:dyDescent="0.25">
      <c r="A235" s="20"/>
      <c r="B235" s="20"/>
      <c r="C235" s="20"/>
      <c r="D235" s="20"/>
      <c r="E235" s="20"/>
      <c r="F235" s="63"/>
      <c r="G235" s="21"/>
      <c r="H235" s="20"/>
      <c r="I235" s="20" t="str">
        <f>$I$218</f>
        <v>скорость прироста мес/мес</v>
      </c>
      <c r="J235" s="20"/>
      <c r="K235" s="20"/>
      <c r="L235" s="20"/>
      <c r="M235" s="21"/>
      <c r="N235" s="20"/>
      <c r="O235" s="20"/>
      <c r="P235" s="20"/>
      <c r="Q235" s="20" t="s">
        <v>15</v>
      </c>
      <c r="R235" s="20"/>
      <c r="S235" s="21"/>
      <c r="T235" s="29" t="s">
        <v>12</v>
      </c>
      <c r="U235" s="27" t="s">
        <v>10</v>
      </c>
      <c r="V235" s="20"/>
      <c r="W235" s="22"/>
      <c r="X235" s="23"/>
      <c r="Y235" s="55"/>
      <c r="Z235" s="123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4"/>
      <c r="AW235" s="124"/>
      <c r="AX235" s="124"/>
      <c r="AY235" s="124"/>
      <c r="AZ235" s="124"/>
      <c r="BA235" s="124"/>
      <c r="BB235" s="124"/>
      <c r="BC235" s="124"/>
      <c r="BD235" s="125"/>
      <c r="BE235" s="20"/>
      <c r="BF235" s="20"/>
    </row>
    <row r="236" spans="1:58" ht="4.05" customHeight="1" x14ac:dyDescent="0.25">
      <c r="A236" s="1"/>
      <c r="B236" s="1"/>
      <c r="C236" s="1"/>
      <c r="D236" s="1"/>
      <c r="E236" s="1"/>
      <c r="F236" s="58"/>
      <c r="G236" s="5"/>
      <c r="H236" s="1"/>
      <c r="I236" s="1"/>
      <c r="J236" s="1"/>
      <c r="K236" s="1"/>
      <c r="L236" s="1"/>
      <c r="M236" s="5"/>
      <c r="N236" s="1"/>
      <c r="O236" s="1"/>
      <c r="P236" s="1"/>
      <c r="Q236" s="1"/>
      <c r="R236" s="1"/>
      <c r="S236" s="5"/>
      <c r="T236" s="1"/>
      <c r="U236" s="25"/>
      <c r="V236" s="1"/>
      <c r="W236" s="12"/>
      <c r="X236" s="10"/>
      <c r="Y236" s="54"/>
      <c r="Z236" s="118"/>
      <c r="AA236" s="119"/>
      <c r="AB236" s="119"/>
      <c r="AC236" s="119"/>
      <c r="AD236" s="119"/>
      <c r="AE236" s="119"/>
      <c r="AF236" s="119"/>
      <c r="AG236" s="119"/>
      <c r="AH236" s="119"/>
      <c r="AI236" s="119"/>
      <c r="AJ236" s="119"/>
      <c r="AK236" s="119"/>
      <c r="AL236" s="119"/>
      <c r="AM236" s="119"/>
      <c r="AN236" s="119"/>
      <c r="AO236" s="119"/>
      <c r="AP236" s="119"/>
      <c r="AQ236" s="119"/>
      <c r="AR236" s="119"/>
      <c r="AS236" s="119"/>
      <c r="AT236" s="119"/>
      <c r="AU236" s="119"/>
      <c r="AV236" s="119"/>
      <c r="AW236" s="119"/>
      <c r="AX236" s="119"/>
      <c r="AY236" s="119"/>
      <c r="AZ236" s="119"/>
      <c r="BA236" s="119"/>
      <c r="BB236" s="119"/>
      <c r="BC236" s="119"/>
      <c r="BD236" s="120"/>
      <c r="BE236" s="1"/>
      <c r="BF236" s="1"/>
    </row>
    <row r="237" spans="1:58" s="24" customFormat="1" x14ac:dyDescent="0.25">
      <c r="A237" s="20"/>
      <c r="B237" s="20"/>
      <c r="C237" s="20"/>
      <c r="D237" s="20"/>
      <c r="E237" s="20"/>
      <c r="F237" s="63"/>
      <c r="G237" s="21"/>
      <c r="H237" s="20"/>
      <c r="I237" s="20" t="str">
        <f>$I$220</f>
        <v>коэффициент (q) прироста</v>
      </c>
      <c r="J237" s="20"/>
      <c r="K237" s="20"/>
      <c r="L237" s="20"/>
      <c r="M237" s="21"/>
      <c r="N237" s="20"/>
      <c r="O237" s="20"/>
      <c r="P237" s="20"/>
      <c r="Q237" s="20" t="str">
        <f>IF(T235=справочники!$E$8,"a+qx",IF(T235=справочники!$E$9,"aq^x",IF(T235=справочники!$E$10,"a^(qx)","??")))</f>
        <v>a+qx</v>
      </c>
      <c r="R237" s="20"/>
      <c r="S237" s="21"/>
      <c r="T237" s="36">
        <f>$T$220</f>
        <v>0</v>
      </c>
      <c r="U237" s="27"/>
      <c r="V237" s="20"/>
      <c r="W237" s="22"/>
      <c r="X237" s="23"/>
      <c r="Y237" s="55"/>
      <c r="Z237" s="123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4"/>
      <c r="AW237" s="124"/>
      <c r="AX237" s="124"/>
      <c r="AY237" s="124"/>
      <c r="AZ237" s="124"/>
      <c r="BA237" s="124"/>
      <c r="BB237" s="124"/>
      <c r="BC237" s="124"/>
      <c r="BD237" s="125"/>
      <c r="BE237" s="20"/>
      <c r="BF237" s="20"/>
    </row>
    <row r="238" spans="1:58" ht="4.05" customHeight="1" x14ac:dyDescent="0.25">
      <c r="A238" s="1"/>
      <c r="B238" s="1"/>
      <c r="C238" s="1"/>
      <c r="D238" s="1"/>
      <c r="E238" s="1"/>
      <c r="F238" s="58"/>
      <c r="G238" s="5"/>
      <c r="H238" s="1"/>
      <c r="I238" s="1"/>
      <c r="J238" s="1"/>
      <c r="K238" s="1"/>
      <c r="L238" s="1"/>
      <c r="M238" s="5"/>
      <c r="N238" s="1"/>
      <c r="O238" s="1"/>
      <c r="P238" s="1"/>
      <c r="Q238" s="1"/>
      <c r="R238" s="1"/>
      <c r="S238" s="5"/>
      <c r="T238" s="1"/>
      <c r="U238" s="25"/>
      <c r="V238" s="1"/>
      <c r="W238" s="12"/>
      <c r="X238" s="10"/>
      <c r="Y238" s="54"/>
      <c r="Z238" s="118"/>
      <c r="AA238" s="119"/>
      <c r="AB238" s="119"/>
      <c r="AC238" s="119"/>
      <c r="AD238" s="119"/>
      <c r="AE238" s="119"/>
      <c r="AF238" s="119"/>
      <c r="AG238" s="119"/>
      <c r="AH238" s="119"/>
      <c r="AI238" s="119"/>
      <c r="AJ238" s="119"/>
      <c r="AK238" s="119"/>
      <c r="AL238" s="119"/>
      <c r="AM238" s="119"/>
      <c r="AN238" s="119"/>
      <c r="AO238" s="119"/>
      <c r="AP238" s="119"/>
      <c r="AQ238" s="119"/>
      <c r="AR238" s="119"/>
      <c r="AS238" s="119"/>
      <c r="AT238" s="119"/>
      <c r="AU238" s="119"/>
      <c r="AV238" s="119"/>
      <c r="AW238" s="119"/>
      <c r="AX238" s="119"/>
      <c r="AY238" s="119"/>
      <c r="AZ238" s="119"/>
      <c r="BA238" s="119"/>
      <c r="BB238" s="119"/>
      <c r="BC238" s="119"/>
      <c r="BD238" s="120"/>
      <c r="BE238" s="1"/>
      <c r="BF238" s="1"/>
    </row>
    <row r="239" spans="1:58" s="4" customFormat="1" x14ac:dyDescent="0.25">
      <c r="A239" s="3"/>
      <c r="B239" s="3"/>
      <c r="C239" s="3"/>
      <c r="D239" s="3"/>
      <c r="E239" s="3"/>
      <c r="F239" s="62">
        <v>2</v>
      </c>
      <c r="G239" s="5"/>
      <c r="H239" s="3"/>
      <c r="I239" s="3" t="str">
        <f>$I$222</f>
        <v>кол-во персонала</v>
      </c>
      <c r="J239" s="3"/>
      <c r="K239" s="3"/>
      <c r="L239" s="3"/>
      <c r="M239" s="5"/>
      <c r="N239" s="3"/>
      <c r="O239" s="3"/>
      <c r="P239" s="3"/>
      <c r="Q239" s="3" t="s">
        <v>22</v>
      </c>
      <c r="R239" s="3"/>
      <c r="S239" s="5"/>
      <c r="T239" s="3"/>
      <c r="U239" s="25"/>
      <c r="V239" s="3"/>
      <c r="W239" s="12"/>
      <c r="X239" s="12"/>
      <c r="Y239" s="54"/>
      <c r="Z239" s="115"/>
      <c r="AA239" s="116">
        <f>IF(AA$6="",0,$T233)</f>
        <v>0</v>
      </c>
      <c r="AB239" s="116">
        <f>IF(AB$6="",0,IF($T235=справочники!$E$8,$T233+$T237*(AB$1-$AA$1),IF($T235=справочники!$E$9,$T233*POWER($T237,(AB$1-$AA$1)),IF($T235=справочники!$E$10,POWER($T233,$T237*(AB$1-$AA$1)),0))))</f>
        <v>0</v>
      </c>
      <c r="AC239" s="116">
        <f>IF(AC$6="",0,IF($T235=справочники!$E$8,$T233+$T237*(AC$1-$AA$1),IF($T235=справочники!$E$9,$T233*POWER($T237,(AC$1-$AA$1)),IF($T235=справочники!$E$10,POWER($T233,$T237*(AC$1-$AA$1)),0))))</f>
        <v>0</v>
      </c>
      <c r="AD239" s="116">
        <f>IF(AD$6="",0,IF($T235=справочники!$E$8,$T233+$T237*(AD$1-$AA$1),IF($T235=справочники!$E$9,$T233*POWER($T237,(AD$1-$AA$1)),IF($T235=справочники!$E$10,POWER($T233,$T237*(AD$1-$AA$1)),0))))</f>
        <v>0</v>
      </c>
      <c r="AE239" s="116">
        <f>IF(AE$6="",0,IF($T235=справочники!$E$8,$T233+$T237*(AE$1-$AA$1),IF($T235=справочники!$E$9,$T233*POWER($T237,(AE$1-$AA$1)),IF($T235=справочники!$E$10,POWER($T233,$T237*(AE$1-$AA$1)),0))))</f>
        <v>0</v>
      </c>
      <c r="AF239" s="116">
        <f>IF(AF$6="",0,IF($T235=справочники!$E$8,$T233+$T237*(AF$1-$AA$1),IF($T235=справочники!$E$9,$T233*POWER($T237,(AF$1-$AA$1)),IF($T235=справочники!$E$10,POWER($T233,$T237*(AF$1-$AA$1)),0))))</f>
        <v>0</v>
      </c>
      <c r="AG239" s="116">
        <f>IF(AG$6="",0,IF($T235=справочники!$E$8,$T233+$T237*(AG$1-$AA$1),IF($T235=справочники!$E$9,$T233*POWER($T237,(AG$1-$AA$1)),IF($T235=справочники!$E$10,POWER($T233,$T237*(AG$1-$AA$1)),0))))</f>
        <v>0</v>
      </c>
      <c r="AH239" s="116">
        <f>IF(AH$6="",0,IF($T235=справочники!$E$8,$T233+$T237*(AH$1-$AA$1),IF($T235=справочники!$E$9,$T233*POWER($T237,(AH$1-$AA$1)),IF($T235=справочники!$E$10,POWER($T233,$T237*(AH$1-$AA$1)),0))))</f>
        <v>0</v>
      </c>
      <c r="AI239" s="116">
        <f>IF(AI$6="",0,IF($T235=справочники!$E$8,$T233+$T237*(AI$1-$AA$1),IF($T235=справочники!$E$9,$T233*POWER($T237,(AI$1-$AA$1)),IF($T235=справочники!$E$10,POWER($T233,$T237*(AI$1-$AA$1)),0))))</f>
        <v>0</v>
      </c>
      <c r="AJ239" s="116">
        <f>IF(AJ$6="",0,IF($T235=справочники!$E$8,$T233+$T237*(AJ$1-$AA$1),IF($T235=справочники!$E$9,$T233*POWER($T237,(AJ$1-$AA$1)),IF($T235=справочники!$E$10,POWER($T233,$T237*(AJ$1-$AA$1)),0))))</f>
        <v>0</v>
      </c>
      <c r="AK239" s="116">
        <f>IF(AK$6="",0,IF($T235=справочники!$E$8,$T233+$T237*(AK$1-$AA$1),IF($T235=справочники!$E$9,$T233*POWER($T237,(AK$1-$AA$1)),IF($T235=справочники!$E$10,POWER($T233,$T237*(AK$1-$AA$1)),0))))</f>
        <v>0</v>
      </c>
      <c r="AL239" s="116">
        <f>IF(AL$6="",0,IF($T235=справочники!$E$8,$T233+$T237*(AL$1-$AA$1),IF($T235=справочники!$E$9,$T233*POWER($T237,(AL$1-$AA$1)),IF($T235=справочники!$E$10,POWER($T233,$T237*(AL$1-$AA$1)),0))))</f>
        <v>0</v>
      </c>
      <c r="AM239" s="116">
        <f>IF(AM$6="",0,IF($T235=справочники!$E$8,$T233+$T237*(AM$1-$AA$1),IF($T235=справочники!$E$9,$T233*POWER($T237,(AM$1-$AA$1)),IF($T235=справочники!$E$10,POWER($T233,$T237*(AM$1-$AA$1)),0))))</f>
        <v>0</v>
      </c>
      <c r="AN239" s="116">
        <f>IF(AN$6="",0,IF($T235=справочники!$E$8,$T233+$T237*(AN$1-$AA$1),IF($T235=справочники!$E$9,$T233*POWER($T237,(AN$1-$AA$1)),IF($T235=справочники!$E$10,POWER($T233,$T237*(AN$1-$AA$1)),0))))</f>
        <v>0</v>
      </c>
      <c r="AO239" s="116">
        <f>IF(AO$6="",0,IF($T235=справочники!$E$8,$T233+$T237*(AO$1-$AA$1),IF($T235=справочники!$E$9,$T233*POWER($T237,(AO$1-$AA$1)),IF($T235=справочники!$E$10,POWER($T233,$T237*(AO$1-$AA$1)),0))))</f>
        <v>0</v>
      </c>
      <c r="AP239" s="116">
        <f>IF(AP$6="",0,IF($T235=справочники!$E$8,$T233+$T237*(AP$1-$AA$1),IF($T235=справочники!$E$9,$T233*POWER($T237,(AP$1-$AA$1)),IF($T235=справочники!$E$10,POWER($T233,$T237*(AP$1-$AA$1)),0))))</f>
        <v>0</v>
      </c>
      <c r="AQ239" s="116">
        <f>IF(AQ$6="",0,IF($T235=справочники!$E$8,$T233+$T237*(AQ$1-$AA$1),IF($T235=справочники!$E$9,$T233*POWER($T237,(AQ$1-$AA$1)),IF($T235=справочники!$E$10,POWER($T233,$T237*(AQ$1-$AA$1)),0))))</f>
        <v>0</v>
      </c>
      <c r="AR239" s="116">
        <f>IF(AR$6="",0,IF($T235=справочники!$E$8,$T233+$T237*(AR$1-$AA$1),IF($T235=справочники!$E$9,$T233*POWER($T237,(AR$1-$AA$1)),IF($T235=справочники!$E$10,POWER($T233,$T237*(AR$1-$AA$1)),0))))</f>
        <v>0</v>
      </c>
      <c r="AS239" s="116">
        <f>IF(AS$6="",0,IF($T235=справочники!$E$8,$T233+$T237*(AS$1-$AA$1),IF($T235=справочники!$E$9,$T233*POWER($T237,(AS$1-$AA$1)),IF($T235=справочники!$E$10,POWER($T233,$T237*(AS$1-$AA$1)),0))))</f>
        <v>0</v>
      </c>
      <c r="AT239" s="116">
        <f>IF(AT$6="",0,IF($T235=справочники!$E$8,$T233+$T237*(AT$1-$AA$1),IF($T235=справочники!$E$9,$T233*POWER($T237,(AT$1-$AA$1)),IF($T235=справочники!$E$10,POWER($T233,$T237*(AT$1-$AA$1)),0))))</f>
        <v>0</v>
      </c>
      <c r="AU239" s="116">
        <f>IF(AU$6="",0,IF($T235=справочники!$E$8,$T233+$T237*(AU$1-$AA$1),IF($T235=справочники!$E$9,$T233*POWER($T237,(AU$1-$AA$1)),IF($T235=справочники!$E$10,POWER($T233,$T237*(AU$1-$AA$1)),0))))</f>
        <v>0</v>
      </c>
      <c r="AV239" s="116">
        <f>IF(AV$6="",0,IF($T235=справочники!$E$8,$T233+$T237*(AV$1-$AA$1),IF($T235=справочники!$E$9,$T233*POWER($T237,(AV$1-$AA$1)),IF($T235=справочники!$E$10,POWER($T233,$T237*(AV$1-$AA$1)),0))))</f>
        <v>0</v>
      </c>
      <c r="AW239" s="116">
        <f>IF(AW$6="",0,IF($T235=справочники!$E$8,$T233+$T237*(AW$1-$AA$1),IF($T235=справочники!$E$9,$T233*POWER($T237,(AW$1-$AA$1)),IF($T235=справочники!$E$10,POWER($T233,$T237*(AW$1-$AA$1)),0))))</f>
        <v>0</v>
      </c>
      <c r="AX239" s="116">
        <f>IF(AX$6="",0,IF($T235=справочники!$E$8,$T233+$T237*(AX$1-$AA$1),IF($T235=справочники!$E$9,$T233*POWER($T237,(AX$1-$AA$1)),IF($T235=справочники!$E$10,POWER($T233,$T237*(AX$1-$AA$1)),0))))</f>
        <v>0</v>
      </c>
      <c r="AY239" s="116">
        <f>IF(AY$6="",0,IF($T235=справочники!$E$8,$T233+$T237*(AY$1-$AA$1),IF($T235=справочники!$E$9,$T233*POWER($T237,(AY$1-$AA$1)),IF($T235=справочники!$E$10,POWER($T233,$T237*(AY$1-$AA$1)),0))))</f>
        <v>0</v>
      </c>
      <c r="AZ239" s="116">
        <f>IF(AZ$6="",0,IF($T235=справочники!$E$8,$T233+$T237*(AZ$1-$AA$1),IF($T235=справочники!$E$9,$T233*POWER($T237,(AZ$1-$AA$1)),IF($T235=справочники!$E$10,POWER($T233,$T237*(AZ$1-$AA$1)),0))))</f>
        <v>0</v>
      </c>
      <c r="BA239" s="116">
        <f>IF(BA$6="",0,IF($T235=справочники!$E$8,$T233+$T237*(BA$1-$AA$1),IF($T235=справочники!$E$9,$T233*POWER($T237,(BA$1-$AA$1)),IF($T235=справочники!$E$10,POWER($T233,$T237*(BA$1-$AA$1)),0))))</f>
        <v>0</v>
      </c>
      <c r="BB239" s="116">
        <f>IF(BB$6="",0,IF($T235=справочники!$E$8,$T233+$T237*(BB$1-$AA$1),IF($T235=справочники!$E$9,$T233*POWER($T237,(BB$1-$AA$1)),IF($T235=справочники!$E$10,POWER($T233,$T237*(BB$1-$AA$1)),0))))</f>
        <v>0</v>
      </c>
      <c r="BC239" s="116">
        <f>IF(BC$6="",0,IF($T235=справочники!$E$8,$T233+$T237*(BC$1-$AA$1),IF($T235=справочники!$E$9,$T233*POWER($T237,(BC$1-$AA$1)),IF($T235=справочники!$E$10,POWER($T233,$T237*(BC$1-$AA$1)),0))))</f>
        <v>0</v>
      </c>
      <c r="BD239" s="117">
        <f>IF(BD$6="",0,IF($T235=справочники!$E$8,$T233+$T237*(BD$1-$AA$1),IF($T235=справочники!$E$9,$T233*POWER($T237,(BD$1-$AA$1)),IF($T235=справочники!$E$10,POWER($T233,$T237*(BD$1-$AA$1)),0))))</f>
        <v>0</v>
      </c>
      <c r="BE239" s="3"/>
      <c r="BF239" s="3"/>
    </row>
    <row r="240" spans="1:58" ht="4.05" customHeight="1" x14ac:dyDescent="0.25">
      <c r="A240" s="1"/>
      <c r="B240" s="1"/>
      <c r="C240" s="1"/>
      <c r="D240" s="1"/>
      <c r="E240" s="1"/>
      <c r="F240" s="58"/>
      <c r="G240" s="5"/>
      <c r="H240" s="1"/>
      <c r="I240" s="1"/>
      <c r="J240" s="1"/>
      <c r="K240" s="1"/>
      <c r="L240" s="1"/>
      <c r="M240" s="5"/>
      <c r="N240" s="1"/>
      <c r="O240" s="1"/>
      <c r="P240" s="1"/>
      <c r="Q240" s="1"/>
      <c r="R240" s="1"/>
      <c r="S240" s="5"/>
      <c r="T240" s="1"/>
      <c r="U240" s="25"/>
      <c r="V240" s="1"/>
      <c r="W240" s="12"/>
      <c r="X240" s="10"/>
      <c r="Y240" s="54"/>
      <c r="Z240" s="118"/>
      <c r="AA240" s="119"/>
      <c r="AB240" s="119"/>
      <c r="AC240" s="119"/>
      <c r="AD240" s="119"/>
      <c r="AE240" s="119"/>
      <c r="AF240" s="119"/>
      <c r="AG240" s="119"/>
      <c r="AH240" s="119"/>
      <c r="AI240" s="119"/>
      <c r="AJ240" s="119"/>
      <c r="AK240" s="119"/>
      <c r="AL240" s="119"/>
      <c r="AM240" s="119"/>
      <c r="AN240" s="119"/>
      <c r="AO240" s="119"/>
      <c r="AP240" s="119"/>
      <c r="AQ240" s="119"/>
      <c r="AR240" s="119"/>
      <c r="AS240" s="119"/>
      <c r="AT240" s="119"/>
      <c r="AU240" s="119"/>
      <c r="AV240" s="119"/>
      <c r="AW240" s="119"/>
      <c r="AX240" s="119"/>
      <c r="AY240" s="119"/>
      <c r="AZ240" s="119"/>
      <c r="BA240" s="119"/>
      <c r="BB240" s="119"/>
      <c r="BC240" s="119"/>
      <c r="BD240" s="120"/>
      <c r="BE240" s="1"/>
      <c r="BF240" s="1"/>
    </row>
    <row r="241" spans="1:58" x14ac:dyDescent="0.25">
      <c r="A241" s="1"/>
      <c r="B241" s="1"/>
      <c r="C241" s="1"/>
      <c r="D241" s="1"/>
      <c r="E241" s="1"/>
      <c r="F241" s="58"/>
      <c r="G241" s="5"/>
      <c r="H241" s="1"/>
      <c r="I241" s="1" t="str">
        <f>$I$224</f>
        <v>среднемесячная з/п одного сотрудника в 1-ый месяц</v>
      </c>
      <c r="J241" s="1"/>
      <c r="K241" s="1"/>
      <c r="L241" s="1"/>
      <c r="M241" s="5"/>
      <c r="N241" s="1" t="str">
        <f>$N$224</f>
        <v>ежемесячная з/п одного сотрудника</v>
      </c>
      <c r="O241" s="1"/>
      <c r="P241" s="1"/>
      <c r="Q241" s="1" t="s">
        <v>67</v>
      </c>
      <c r="R241" s="1"/>
      <c r="S241" s="5"/>
      <c r="T241" s="19">
        <f>$T$224</f>
        <v>0</v>
      </c>
      <c r="U241" s="25"/>
      <c r="V241" s="1"/>
      <c r="W241" s="12"/>
      <c r="X241" s="10"/>
      <c r="Y241" s="54"/>
      <c r="Z241" s="118"/>
      <c r="AA241" s="119"/>
      <c r="AB241" s="119"/>
      <c r="AC241" s="119"/>
      <c r="AD241" s="119"/>
      <c r="AE241" s="119"/>
      <c r="AF241" s="119"/>
      <c r="AG241" s="119"/>
      <c r="AH241" s="119"/>
      <c r="AI241" s="119"/>
      <c r="AJ241" s="119"/>
      <c r="AK241" s="119"/>
      <c r="AL241" s="119"/>
      <c r="AM241" s="119"/>
      <c r="AN241" s="119"/>
      <c r="AO241" s="119"/>
      <c r="AP241" s="119"/>
      <c r="AQ241" s="119"/>
      <c r="AR241" s="119"/>
      <c r="AS241" s="119"/>
      <c r="AT241" s="119"/>
      <c r="AU241" s="119"/>
      <c r="AV241" s="119"/>
      <c r="AW241" s="119"/>
      <c r="AX241" s="119"/>
      <c r="AY241" s="119"/>
      <c r="AZ241" s="119"/>
      <c r="BA241" s="119"/>
      <c r="BB241" s="119"/>
      <c r="BC241" s="119"/>
      <c r="BD241" s="120"/>
      <c r="BE241" s="1"/>
      <c r="BF241" s="1"/>
    </row>
    <row r="242" spans="1:58" ht="4.05" customHeight="1" x14ac:dyDescent="0.25">
      <c r="A242" s="1"/>
      <c r="B242" s="1"/>
      <c r="C242" s="1"/>
      <c r="D242" s="1"/>
      <c r="E242" s="1"/>
      <c r="F242" s="58"/>
      <c r="G242" s="5"/>
      <c r="H242" s="1"/>
      <c r="I242" s="1"/>
      <c r="J242" s="1"/>
      <c r="K242" s="1"/>
      <c r="L242" s="1"/>
      <c r="M242" s="5"/>
      <c r="N242" s="1"/>
      <c r="O242" s="1"/>
      <c r="P242" s="1"/>
      <c r="Q242" s="1"/>
      <c r="R242" s="1"/>
      <c r="S242" s="5"/>
      <c r="T242" s="1"/>
      <c r="U242" s="25"/>
      <c r="V242" s="1"/>
      <c r="W242" s="12"/>
      <c r="X242" s="10"/>
      <c r="Y242" s="54"/>
      <c r="Z242" s="118"/>
      <c r="AA242" s="119"/>
      <c r="AB242" s="119"/>
      <c r="AC242" s="119"/>
      <c r="AD242" s="119"/>
      <c r="AE242" s="119"/>
      <c r="AF242" s="119"/>
      <c r="AG242" s="119"/>
      <c r="AH242" s="119"/>
      <c r="AI242" s="119"/>
      <c r="AJ242" s="119"/>
      <c r="AK242" s="119"/>
      <c r="AL242" s="119"/>
      <c r="AM242" s="119"/>
      <c r="AN242" s="119"/>
      <c r="AO242" s="119"/>
      <c r="AP242" s="119"/>
      <c r="AQ242" s="119"/>
      <c r="AR242" s="119"/>
      <c r="AS242" s="119"/>
      <c r="AT242" s="119"/>
      <c r="AU242" s="119"/>
      <c r="AV242" s="119"/>
      <c r="AW242" s="119"/>
      <c r="AX242" s="119"/>
      <c r="AY242" s="119"/>
      <c r="AZ242" s="119"/>
      <c r="BA242" s="119"/>
      <c r="BB242" s="119"/>
      <c r="BC242" s="119"/>
      <c r="BD242" s="120"/>
      <c r="BE242" s="1"/>
      <c r="BF242" s="1"/>
    </row>
    <row r="243" spans="1:58" s="24" customFormat="1" x14ac:dyDescent="0.25">
      <c r="A243" s="20"/>
      <c r="B243" s="20"/>
      <c r="C243" s="20"/>
      <c r="D243" s="20"/>
      <c r="E243" s="20"/>
      <c r="F243" s="63"/>
      <c r="G243" s="21"/>
      <c r="H243" s="20"/>
      <c r="I243" s="20" t="str">
        <f>$I$226</f>
        <v>средний процент индексации</v>
      </c>
      <c r="J243" s="20"/>
      <c r="K243" s="20"/>
      <c r="L243" s="20"/>
      <c r="M243" s="21"/>
      <c r="N243" s="20"/>
      <c r="O243" s="20"/>
      <c r="P243" s="20"/>
      <c r="Q243" s="34" t="s">
        <v>17</v>
      </c>
      <c r="R243" s="20"/>
      <c r="S243" s="21"/>
      <c r="T243" s="35">
        <f>$T$226</f>
        <v>0</v>
      </c>
      <c r="U243" s="27"/>
      <c r="V243" s="20"/>
      <c r="W243" s="22"/>
      <c r="X243" s="23"/>
      <c r="Y243" s="55"/>
      <c r="Z243" s="123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4"/>
      <c r="AL243" s="124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4"/>
      <c r="AW243" s="124"/>
      <c r="AX243" s="124"/>
      <c r="AY243" s="124"/>
      <c r="AZ243" s="124"/>
      <c r="BA243" s="124"/>
      <c r="BB243" s="124"/>
      <c r="BC243" s="124"/>
      <c r="BD243" s="125"/>
      <c r="BE243" s="20"/>
      <c r="BF243" s="20"/>
    </row>
    <row r="244" spans="1:58" ht="4.05" customHeight="1" x14ac:dyDescent="0.25">
      <c r="A244" s="1"/>
      <c r="B244" s="1"/>
      <c r="C244" s="1"/>
      <c r="D244" s="1"/>
      <c r="E244" s="1"/>
      <c r="F244" s="58"/>
      <c r="G244" s="5"/>
      <c r="H244" s="1"/>
      <c r="I244" s="1"/>
      <c r="J244" s="1"/>
      <c r="K244" s="1"/>
      <c r="L244" s="1"/>
      <c r="M244" s="5"/>
      <c r="N244" s="1"/>
      <c r="O244" s="1"/>
      <c r="P244" s="1"/>
      <c r="Q244" s="1"/>
      <c r="R244" s="1"/>
      <c r="S244" s="5"/>
      <c r="T244" s="1"/>
      <c r="U244" s="25"/>
      <c r="V244" s="1"/>
      <c r="W244" s="12"/>
      <c r="X244" s="10"/>
      <c r="Y244" s="54"/>
      <c r="Z244" s="118"/>
      <c r="AA244" s="119"/>
      <c r="AB244" s="119"/>
      <c r="AC244" s="119"/>
      <c r="AD244" s="119"/>
      <c r="AE244" s="119"/>
      <c r="AF244" s="119"/>
      <c r="AG244" s="119"/>
      <c r="AH244" s="119"/>
      <c r="AI244" s="119"/>
      <c r="AJ244" s="119"/>
      <c r="AK244" s="119"/>
      <c r="AL244" s="119"/>
      <c r="AM244" s="119"/>
      <c r="AN244" s="119"/>
      <c r="AO244" s="119"/>
      <c r="AP244" s="119"/>
      <c r="AQ244" s="119"/>
      <c r="AR244" s="119"/>
      <c r="AS244" s="119"/>
      <c r="AT244" s="119"/>
      <c r="AU244" s="119"/>
      <c r="AV244" s="119"/>
      <c r="AW244" s="119"/>
      <c r="AX244" s="119"/>
      <c r="AY244" s="119"/>
      <c r="AZ244" s="119"/>
      <c r="BA244" s="119"/>
      <c r="BB244" s="119"/>
      <c r="BC244" s="119"/>
      <c r="BD244" s="120"/>
      <c r="BE244" s="1"/>
      <c r="BF244" s="1"/>
    </row>
    <row r="245" spans="1:58" s="39" customFormat="1" x14ac:dyDescent="0.25">
      <c r="A245" s="38"/>
      <c r="B245" s="38"/>
      <c r="C245" s="38"/>
      <c r="D245" s="38"/>
      <c r="E245" s="38"/>
      <c r="F245" s="64">
        <v>2</v>
      </c>
      <c r="G245" s="21"/>
      <c r="H245" s="38"/>
      <c r="I245" s="38" t="str">
        <f>$I$228</f>
        <v>средняя з/п</v>
      </c>
      <c r="J245" s="38"/>
      <c r="K245" s="38"/>
      <c r="L245" s="38"/>
      <c r="M245" s="21"/>
      <c r="N245" s="38" t="str">
        <f>N241</f>
        <v>ежемесячная з/п одного сотрудника</v>
      </c>
      <c r="O245" s="38"/>
      <c r="P245" s="38"/>
      <c r="Q245" s="38" t="s">
        <v>67</v>
      </c>
      <c r="R245" s="38"/>
      <c r="S245" s="21"/>
      <c r="T245" s="38"/>
      <c r="U245" s="27"/>
      <c r="V245" s="38"/>
      <c r="W245" s="22"/>
      <c r="X245" s="22"/>
      <c r="Y245" s="55"/>
      <c r="Z245" s="137"/>
      <c r="AA245" s="152">
        <f>IF(AA$6="",0,$T241)</f>
        <v>0</v>
      </c>
      <c r="AB245" s="152">
        <f>IF(AB$6="",0,$T241*POWER(1+$T243,(AB$1-$AA$1)))</f>
        <v>0</v>
      </c>
      <c r="AC245" s="152">
        <f t="shared" ref="AC245:AP245" si="145">IF(AC$6="",0,$T241*POWER(1+$T243,(AC$1-$AA$1)))</f>
        <v>0</v>
      </c>
      <c r="AD245" s="152">
        <f t="shared" si="145"/>
        <v>0</v>
      </c>
      <c r="AE245" s="152">
        <f t="shared" si="145"/>
        <v>0</v>
      </c>
      <c r="AF245" s="152">
        <f t="shared" si="145"/>
        <v>0</v>
      </c>
      <c r="AG245" s="152">
        <f t="shared" si="145"/>
        <v>0</v>
      </c>
      <c r="AH245" s="152">
        <f t="shared" si="145"/>
        <v>0</v>
      </c>
      <c r="AI245" s="152">
        <f t="shared" si="145"/>
        <v>0</v>
      </c>
      <c r="AJ245" s="152">
        <f t="shared" si="145"/>
        <v>0</v>
      </c>
      <c r="AK245" s="152">
        <f t="shared" si="145"/>
        <v>0</v>
      </c>
      <c r="AL245" s="152">
        <f t="shared" si="145"/>
        <v>0</v>
      </c>
      <c r="AM245" s="152">
        <f t="shared" si="145"/>
        <v>0</v>
      </c>
      <c r="AN245" s="152">
        <f t="shared" si="145"/>
        <v>0</v>
      </c>
      <c r="AO245" s="152">
        <f t="shared" si="145"/>
        <v>0</v>
      </c>
      <c r="AP245" s="152">
        <f t="shared" si="145"/>
        <v>0</v>
      </c>
      <c r="AQ245" s="152">
        <f t="shared" ref="AQ245:BD245" si="146">IF(AQ$6="",0,$T241*POWER(1+$T243,(AQ$1-$AA$1)))</f>
        <v>0</v>
      </c>
      <c r="AR245" s="152">
        <f t="shared" si="146"/>
        <v>0</v>
      </c>
      <c r="AS245" s="152">
        <f t="shared" si="146"/>
        <v>0</v>
      </c>
      <c r="AT245" s="152">
        <f t="shared" si="146"/>
        <v>0</v>
      </c>
      <c r="AU245" s="152">
        <f t="shared" si="146"/>
        <v>0</v>
      </c>
      <c r="AV245" s="152">
        <f t="shared" si="146"/>
        <v>0</v>
      </c>
      <c r="AW245" s="152">
        <f t="shared" si="146"/>
        <v>0</v>
      </c>
      <c r="AX245" s="152">
        <f t="shared" si="146"/>
        <v>0</v>
      </c>
      <c r="AY245" s="152">
        <f t="shared" si="146"/>
        <v>0</v>
      </c>
      <c r="AZ245" s="152">
        <f t="shared" si="146"/>
        <v>0</v>
      </c>
      <c r="BA245" s="152">
        <f t="shared" si="146"/>
        <v>0</v>
      </c>
      <c r="BB245" s="152">
        <f t="shared" si="146"/>
        <v>0</v>
      </c>
      <c r="BC245" s="152">
        <f t="shared" si="146"/>
        <v>0</v>
      </c>
      <c r="BD245" s="153">
        <f t="shared" si="146"/>
        <v>0</v>
      </c>
      <c r="BE245" s="38"/>
      <c r="BF245" s="38"/>
    </row>
    <row r="246" spans="1:58" ht="4.05" customHeight="1" x14ac:dyDescent="0.25">
      <c r="A246" s="1"/>
      <c r="B246" s="1"/>
      <c r="C246" s="1"/>
      <c r="D246" s="1"/>
      <c r="E246" s="1"/>
      <c r="F246" s="58">
        <v>1</v>
      </c>
      <c r="G246" s="5"/>
      <c r="H246" s="1"/>
      <c r="I246" s="1"/>
      <c r="J246" s="1"/>
      <c r="K246" s="1"/>
      <c r="L246" s="1"/>
      <c r="M246" s="5"/>
      <c r="N246" s="1"/>
      <c r="O246" s="1"/>
      <c r="P246" s="1"/>
      <c r="Q246" s="1"/>
      <c r="R246" s="1"/>
      <c r="S246" s="5"/>
      <c r="T246" s="1"/>
      <c r="U246" s="25"/>
      <c r="V246" s="1"/>
      <c r="W246" s="12"/>
      <c r="X246" s="10"/>
      <c r="Y246" s="54"/>
      <c r="Z246" s="118"/>
      <c r="AA246" s="119"/>
      <c r="AB246" s="119"/>
      <c r="AC246" s="119"/>
      <c r="AD246" s="119"/>
      <c r="AE246" s="119"/>
      <c r="AF246" s="119"/>
      <c r="AG246" s="119"/>
      <c r="AH246" s="119"/>
      <c r="AI246" s="119"/>
      <c r="AJ246" s="119"/>
      <c r="AK246" s="119"/>
      <c r="AL246" s="119"/>
      <c r="AM246" s="119"/>
      <c r="AN246" s="119"/>
      <c r="AO246" s="119"/>
      <c r="AP246" s="119"/>
      <c r="AQ246" s="119"/>
      <c r="AR246" s="119"/>
      <c r="AS246" s="119"/>
      <c r="AT246" s="119"/>
      <c r="AU246" s="119"/>
      <c r="AV246" s="119"/>
      <c r="AW246" s="119"/>
      <c r="AX246" s="119"/>
      <c r="AY246" s="119"/>
      <c r="AZ246" s="119"/>
      <c r="BA246" s="119"/>
      <c r="BB246" s="119"/>
      <c r="BC246" s="119"/>
      <c r="BD246" s="120"/>
      <c r="BE246" s="1"/>
      <c r="BF246" s="1"/>
    </row>
    <row r="247" spans="1:58" s="4" customFormat="1" x14ac:dyDescent="0.25">
      <c r="A247" s="3"/>
      <c r="B247" s="3"/>
      <c r="C247" s="3"/>
      <c r="D247" s="3"/>
      <c r="E247" s="3"/>
      <c r="F247" s="62">
        <v>1</v>
      </c>
      <c r="G247" s="53"/>
      <c r="H247" s="13" t="str">
        <f>$H$213</f>
        <v>Постоянные расходы</v>
      </c>
      <c r="I247" s="3"/>
      <c r="J247" s="3"/>
      <c r="K247" s="3"/>
      <c r="L247" s="3"/>
      <c r="M247" s="5"/>
      <c r="N247" s="3" t="str">
        <f>$N$230</f>
        <v>ФОТ+соцсборы</v>
      </c>
      <c r="O247" s="3"/>
      <c r="P247" s="3"/>
      <c r="Q247" s="3" t="s">
        <v>67</v>
      </c>
      <c r="R247" s="3"/>
      <c r="S247" s="5"/>
      <c r="T247" s="3"/>
      <c r="U247" s="25"/>
      <c r="V247" s="3"/>
      <c r="W247" s="12">
        <f>SUM($Y247:$BE247)</f>
        <v>0</v>
      </c>
      <c r="X247" s="12"/>
      <c r="Y247" s="54"/>
      <c r="Z247" s="115"/>
      <c r="AA247" s="116">
        <f>IF(AA$6="",0,AA239*AA245*IF(AA245&lt;справочники!$P$9,справочники!$V$8,IF(AA245&lt;справочники!$P$10,справочники!$V$9,справочники!$V$10)))</f>
        <v>0</v>
      </c>
      <c r="AB247" s="116">
        <f>IF(AB$6="",0,AB239*AB245*IF(AB245&lt;справочники!$P$9,справочники!$V$8,IF(AB245&lt;справочники!$P$10,справочники!$V$9,справочники!$V$10)))</f>
        <v>0</v>
      </c>
      <c r="AC247" s="116">
        <f>IF(AC$6="",0,AC239*AC245*IF(AC245&lt;справочники!$P$9,справочники!$V$8,IF(AC245&lt;справочники!$P$10,справочники!$V$9,справочники!$V$10)))</f>
        <v>0</v>
      </c>
      <c r="AD247" s="116">
        <f>IF(AD$6="",0,AD239*AD245*IF(AD245&lt;справочники!$P$9,справочники!$V$8,IF(AD245&lt;справочники!$P$10,справочники!$V$9,справочники!$V$10)))</f>
        <v>0</v>
      </c>
      <c r="AE247" s="116">
        <f>IF(AE$6="",0,AE239*AE245*IF(AE245&lt;справочники!$P$9,справочники!$V$8,IF(AE245&lt;справочники!$P$10,справочники!$V$9,справочники!$V$10)))</f>
        <v>0</v>
      </c>
      <c r="AF247" s="116">
        <f>IF(AF$6="",0,AF239*AF245*IF(AF245&lt;справочники!$P$9,справочники!$V$8,IF(AF245&lt;справочники!$P$10,справочники!$V$9,справочники!$V$10)))</f>
        <v>0</v>
      </c>
      <c r="AG247" s="116">
        <f>IF(AG$6="",0,AG239*AG245*IF(AG245&lt;справочники!$P$9,справочники!$V$8,IF(AG245&lt;справочники!$P$10,справочники!$V$9,справочники!$V$10)))</f>
        <v>0</v>
      </c>
      <c r="AH247" s="116">
        <f>IF(AH$6="",0,AH239*AH245*IF(AH245&lt;справочники!$P$9,справочники!$V$8,IF(AH245&lt;справочники!$P$10,справочники!$V$9,справочники!$V$10)))</f>
        <v>0</v>
      </c>
      <c r="AI247" s="116">
        <f>IF(AI$6="",0,AI239*AI245*IF(AI245&lt;справочники!$P$9,справочники!$V$8,IF(AI245&lt;справочники!$P$10,справочники!$V$9,справочники!$V$10)))</f>
        <v>0</v>
      </c>
      <c r="AJ247" s="116">
        <f>IF(AJ$6="",0,AJ239*AJ245*IF(AJ245&lt;справочники!$P$9,справочники!$V$8,IF(AJ245&lt;справочники!$P$10,справочники!$V$9,справочники!$V$10)))</f>
        <v>0</v>
      </c>
      <c r="AK247" s="116">
        <f>IF(AK$6="",0,AK239*AK245*IF(AK245&lt;справочники!$P$9,справочники!$V$8,IF(AK245&lt;справочники!$P$10,справочники!$V$9,справочники!$V$10)))</f>
        <v>0</v>
      </c>
      <c r="AL247" s="116">
        <f>IF(AL$6="",0,AL239*AL245*IF(AL245&lt;справочники!$P$9,справочники!$V$8,IF(AL245&lt;справочники!$P$10,справочники!$V$9,справочники!$V$10)))</f>
        <v>0</v>
      </c>
      <c r="AM247" s="116">
        <f>IF(AM$6="",0,AM239*AM245*IF(AM245&lt;справочники!$P$9,справочники!$V$8,IF(AM245&lt;справочники!$P$10,справочники!$V$9,справочники!$V$10)))</f>
        <v>0</v>
      </c>
      <c r="AN247" s="116">
        <f>IF(AN$6="",0,AN239*AN245*IF(AN245&lt;справочники!$P$9,справочники!$V$8,IF(AN245&lt;справочники!$P$10,справочники!$V$9,справочники!$V$10)))</f>
        <v>0</v>
      </c>
      <c r="AO247" s="116">
        <f>IF(AO$6="",0,AO239*AO245*IF(AO245&lt;справочники!$P$9,справочники!$V$8,IF(AO245&lt;справочники!$P$10,справочники!$V$9,справочники!$V$10)))</f>
        <v>0</v>
      </c>
      <c r="AP247" s="116">
        <f>IF(AP$6="",0,AP239*AP245*IF(AP245&lt;справочники!$P$9,справочники!$V$8,IF(AP245&lt;справочники!$P$10,справочники!$V$9,справочники!$V$10)))</f>
        <v>0</v>
      </c>
      <c r="AQ247" s="116">
        <f>IF(AQ$6="",0,AQ239*AQ245*IF(AQ245&lt;справочники!$P$9,справочники!$V$8,IF(AQ245&lt;справочники!$P$10,справочники!$V$9,справочники!$V$10)))</f>
        <v>0</v>
      </c>
      <c r="AR247" s="116">
        <f>IF(AR$6="",0,AR239*AR245*IF(AR245&lt;справочники!$P$9,справочники!$V$8,IF(AR245&lt;справочники!$P$10,справочники!$V$9,справочники!$V$10)))</f>
        <v>0</v>
      </c>
      <c r="AS247" s="116">
        <f>IF(AS$6="",0,AS239*AS245*IF(AS245&lt;справочники!$P$9,справочники!$V$8,IF(AS245&lt;справочники!$P$10,справочники!$V$9,справочники!$V$10)))</f>
        <v>0</v>
      </c>
      <c r="AT247" s="116">
        <f>IF(AT$6="",0,AT239*AT245*IF(AT245&lt;справочники!$P$9,справочники!$V$8,IF(AT245&lt;справочники!$P$10,справочники!$V$9,справочники!$V$10)))</f>
        <v>0</v>
      </c>
      <c r="AU247" s="116">
        <f>IF(AU$6="",0,AU239*AU245*IF(AU245&lt;справочники!$P$9,справочники!$V$8,IF(AU245&lt;справочники!$P$10,справочники!$V$9,справочники!$V$10)))</f>
        <v>0</v>
      </c>
      <c r="AV247" s="116">
        <f>IF(AV$6="",0,AV239*AV245*IF(AV245&lt;справочники!$P$9,справочники!$V$8,IF(AV245&lt;справочники!$P$10,справочники!$V$9,справочники!$V$10)))</f>
        <v>0</v>
      </c>
      <c r="AW247" s="116">
        <f>IF(AW$6="",0,AW239*AW245*IF(AW245&lt;справочники!$P$9,справочники!$V$8,IF(AW245&lt;справочники!$P$10,справочники!$V$9,справочники!$V$10)))</f>
        <v>0</v>
      </c>
      <c r="AX247" s="116">
        <f>IF(AX$6="",0,AX239*AX245*IF(AX245&lt;справочники!$P$9,справочники!$V$8,IF(AX245&lt;справочники!$P$10,справочники!$V$9,справочники!$V$10)))</f>
        <v>0</v>
      </c>
      <c r="AY247" s="116">
        <f>IF(AY$6="",0,AY239*AY245*IF(AY245&lt;справочники!$P$9,справочники!$V$8,IF(AY245&lt;справочники!$P$10,справочники!$V$9,справочники!$V$10)))</f>
        <v>0</v>
      </c>
      <c r="AZ247" s="116">
        <f>IF(AZ$6="",0,AZ239*AZ245*IF(AZ245&lt;справочники!$P$9,справочники!$V$8,IF(AZ245&lt;справочники!$P$10,справочники!$V$9,справочники!$V$10)))</f>
        <v>0</v>
      </c>
      <c r="BA247" s="116">
        <f>IF(BA$6="",0,BA239*BA245*IF(BA245&lt;справочники!$P$9,справочники!$V$8,IF(BA245&lt;справочники!$P$10,справочники!$V$9,справочники!$V$10)))</f>
        <v>0</v>
      </c>
      <c r="BB247" s="116">
        <f>IF(BB$6="",0,BB239*BB245*IF(BB245&lt;справочники!$P$9,справочники!$V$8,IF(BB245&lt;справочники!$P$10,справочники!$V$9,справочники!$V$10)))</f>
        <v>0</v>
      </c>
      <c r="BC247" s="116">
        <f>IF(BC$6="",0,BC239*BC245*IF(BC245&lt;справочники!$P$9,справочники!$V$8,IF(BC245&lt;справочники!$P$10,справочники!$V$9,справочники!$V$10)))</f>
        <v>0</v>
      </c>
      <c r="BD247" s="117">
        <f>IF(BD$6="",0,BD239*BD245*IF(BD245&lt;справочники!$P$9,справочники!$V$8,IF(BD245&lt;справочники!$P$10,справочники!$V$9,справочники!$V$10)))</f>
        <v>0</v>
      </c>
      <c r="BE247" s="3"/>
      <c r="BF247" s="3"/>
    </row>
    <row r="248" spans="1:58" ht="4.05" customHeight="1" x14ac:dyDescent="0.25">
      <c r="A248" s="1"/>
      <c r="B248" s="1"/>
      <c r="C248" s="1"/>
      <c r="D248" s="1"/>
      <c r="E248" s="1"/>
      <c r="F248" s="58">
        <v>1</v>
      </c>
      <c r="G248" s="5"/>
      <c r="H248" s="45"/>
      <c r="I248" s="45"/>
      <c r="J248" s="45"/>
      <c r="K248" s="45"/>
      <c r="L248" s="45"/>
      <c r="M248" s="47"/>
      <c r="N248" s="45"/>
      <c r="O248" s="45"/>
      <c r="P248" s="45"/>
      <c r="Q248" s="45"/>
      <c r="R248" s="1"/>
      <c r="S248" s="5"/>
      <c r="T248" s="1"/>
      <c r="U248" s="25"/>
      <c r="V248" s="1"/>
      <c r="W248" s="49"/>
      <c r="X248" s="10"/>
      <c r="Y248" s="54"/>
      <c r="Z248" s="118"/>
      <c r="AA248" s="133"/>
      <c r="AB248" s="133"/>
      <c r="AC248" s="133"/>
      <c r="AD248" s="133"/>
      <c r="AE248" s="133"/>
      <c r="AF248" s="133"/>
      <c r="AG248" s="133"/>
      <c r="AH248" s="133"/>
      <c r="AI248" s="133"/>
      <c r="AJ248" s="133"/>
      <c r="AK248" s="133"/>
      <c r="AL248" s="133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33"/>
      <c r="AW248" s="133"/>
      <c r="AX248" s="133"/>
      <c r="AY248" s="133"/>
      <c r="AZ248" s="133"/>
      <c r="BA248" s="133"/>
      <c r="BB248" s="133"/>
      <c r="BC248" s="133"/>
      <c r="BD248" s="134"/>
      <c r="BE248" s="1"/>
      <c r="BF248" s="1"/>
    </row>
    <row r="249" spans="1:58" ht="7.05" customHeight="1" x14ac:dyDescent="0.25">
      <c r="A249" s="1"/>
      <c r="B249" s="1"/>
      <c r="C249" s="1"/>
      <c r="D249" s="1"/>
      <c r="E249" s="1"/>
      <c r="F249" s="58">
        <v>0</v>
      </c>
      <c r="G249" s="5"/>
      <c r="H249" s="1"/>
      <c r="I249" s="1"/>
      <c r="J249" s="1"/>
      <c r="K249" s="1"/>
      <c r="L249" s="1"/>
      <c r="M249" s="5"/>
      <c r="N249" s="1"/>
      <c r="O249" s="1"/>
      <c r="P249" s="1"/>
      <c r="Q249" s="1"/>
      <c r="R249" s="1"/>
      <c r="S249" s="5"/>
      <c r="T249" s="1"/>
      <c r="U249" s="25"/>
      <c r="V249" s="1"/>
      <c r="W249" s="12"/>
      <c r="X249" s="10"/>
      <c r="Y249" s="54"/>
      <c r="Z249" s="118"/>
      <c r="AA249" s="119"/>
      <c r="AB249" s="119"/>
      <c r="AC249" s="119"/>
      <c r="AD249" s="119"/>
      <c r="AE249" s="119"/>
      <c r="AF249" s="119"/>
      <c r="AG249" s="119"/>
      <c r="AH249" s="119"/>
      <c r="AI249" s="119"/>
      <c r="AJ249" s="119"/>
      <c r="AK249" s="119"/>
      <c r="AL249" s="119"/>
      <c r="AM249" s="119"/>
      <c r="AN249" s="119"/>
      <c r="AO249" s="119"/>
      <c r="AP249" s="119"/>
      <c r="AQ249" s="119"/>
      <c r="AR249" s="119"/>
      <c r="AS249" s="119"/>
      <c r="AT249" s="119"/>
      <c r="AU249" s="119"/>
      <c r="AV249" s="119"/>
      <c r="AW249" s="119"/>
      <c r="AX249" s="119"/>
      <c r="AY249" s="119"/>
      <c r="AZ249" s="119"/>
      <c r="BA249" s="119"/>
      <c r="BB249" s="119"/>
      <c r="BC249" s="119"/>
      <c r="BD249" s="120"/>
      <c r="BE249" s="1"/>
      <c r="BF249" s="1"/>
    </row>
    <row r="250" spans="1:58" ht="12.6" thickBot="1" x14ac:dyDescent="0.3">
      <c r="A250" s="1"/>
      <c r="B250" s="1"/>
      <c r="C250" s="1"/>
      <c r="D250" s="1"/>
      <c r="E250" s="1"/>
      <c r="F250" s="58"/>
      <c r="G250" s="5" t="s">
        <v>7</v>
      </c>
      <c r="H250" s="1"/>
      <c r="I250" s="1" t="s">
        <v>105</v>
      </c>
      <c r="J250" s="1"/>
      <c r="K250" s="1"/>
      <c r="L250" s="1"/>
      <c r="M250" s="5" t="s">
        <v>7</v>
      </c>
      <c r="N250" s="51" t="s">
        <v>24</v>
      </c>
      <c r="O250" s="1"/>
      <c r="P250" s="1"/>
      <c r="Q250" s="1" t="s">
        <v>9</v>
      </c>
      <c r="R250" s="1"/>
      <c r="S250" s="5" t="s">
        <v>7</v>
      </c>
      <c r="T250" s="19"/>
      <c r="U250" s="25"/>
      <c r="V250" s="1"/>
      <c r="W250" s="12"/>
      <c r="X250" s="10"/>
      <c r="Y250" s="54"/>
      <c r="Z250" s="118"/>
      <c r="AA250" s="119"/>
      <c r="AB250" s="119"/>
      <c r="AC250" s="119"/>
      <c r="AD250" s="119"/>
      <c r="AE250" s="119"/>
      <c r="AF250" s="119"/>
      <c r="AG250" s="119"/>
      <c r="AH250" s="119"/>
      <c r="AI250" s="119"/>
      <c r="AJ250" s="119"/>
      <c r="AK250" s="119"/>
      <c r="AL250" s="119"/>
      <c r="AM250" s="119"/>
      <c r="AN250" s="119"/>
      <c r="AO250" s="119"/>
      <c r="AP250" s="119"/>
      <c r="AQ250" s="119"/>
      <c r="AR250" s="119"/>
      <c r="AS250" s="119"/>
      <c r="AT250" s="119"/>
      <c r="AU250" s="119"/>
      <c r="AV250" s="119"/>
      <c r="AW250" s="119"/>
      <c r="AX250" s="119"/>
      <c r="AY250" s="119"/>
      <c r="AZ250" s="119"/>
      <c r="BA250" s="119"/>
      <c r="BB250" s="119"/>
      <c r="BC250" s="119"/>
      <c r="BD250" s="120"/>
      <c r="BE250" s="1"/>
      <c r="BF250" s="1"/>
    </row>
    <row r="251" spans="1:58" ht="4.05" customHeight="1" thickTop="1" x14ac:dyDescent="0.25">
      <c r="A251" s="1"/>
      <c r="B251" s="1"/>
      <c r="C251" s="1"/>
      <c r="D251" s="1"/>
      <c r="E251" s="1"/>
      <c r="F251" s="58"/>
      <c r="G251" s="5"/>
      <c r="H251" s="1"/>
      <c r="I251" s="1"/>
      <c r="J251" s="1"/>
      <c r="K251" s="1"/>
      <c r="L251" s="1"/>
      <c r="M251" s="5"/>
      <c r="N251" s="1"/>
      <c r="O251" s="1"/>
      <c r="P251" s="1"/>
      <c r="Q251" s="1"/>
      <c r="R251" s="1"/>
      <c r="S251" s="5"/>
      <c r="T251" s="1"/>
      <c r="U251" s="25"/>
      <c r="V251" s="1"/>
      <c r="W251" s="12"/>
      <c r="X251" s="10"/>
      <c r="Y251" s="54"/>
      <c r="Z251" s="118"/>
      <c r="AA251" s="119"/>
      <c r="AB251" s="119"/>
      <c r="AC251" s="119"/>
      <c r="AD251" s="119"/>
      <c r="AE251" s="119"/>
      <c r="AF251" s="119"/>
      <c r="AG251" s="119"/>
      <c r="AH251" s="119"/>
      <c r="AI251" s="119"/>
      <c r="AJ251" s="119"/>
      <c r="AK251" s="119"/>
      <c r="AL251" s="119"/>
      <c r="AM251" s="119"/>
      <c r="AN251" s="119"/>
      <c r="AO251" s="119"/>
      <c r="AP251" s="119"/>
      <c r="AQ251" s="119"/>
      <c r="AR251" s="119"/>
      <c r="AS251" s="119"/>
      <c r="AT251" s="119"/>
      <c r="AU251" s="119"/>
      <c r="AV251" s="119"/>
      <c r="AW251" s="119"/>
      <c r="AX251" s="119"/>
      <c r="AY251" s="119"/>
      <c r="AZ251" s="119"/>
      <c r="BA251" s="119"/>
      <c r="BB251" s="119"/>
      <c r="BC251" s="119"/>
      <c r="BD251" s="120"/>
      <c r="BE251" s="1"/>
      <c r="BF251" s="1"/>
    </row>
    <row r="252" spans="1:58" s="24" customFormat="1" x14ac:dyDescent="0.25">
      <c r="A252" s="20"/>
      <c r="B252" s="20"/>
      <c r="C252" s="20"/>
      <c r="D252" s="20"/>
      <c r="E252" s="20"/>
      <c r="F252" s="63"/>
      <c r="G252" s="21" t="s">
        <v>7</v>
      </c>
      <c r="H252" s="20"/>
      <c r="I252" s="20" t="s">
        <v>66</v>
      </c>
      <c r="J252" s="20"/>
      <c r="K252" s="20"/>
      <c r="L252" s="20"/>
      <c r="M252" s="21"/>
      <c r="N252" s="20"/>
      <c r="O252" s="20"/>
      <c r="P252" s="20"/>
      <c r="Q252" s="20" t="s">
        <v>15</v>
      </c>
      <c r="R252" s="20"/>
      <c r="S252" s="21" t="s">
        <v>7</v>
      </c>
      <c r="T252" s="29"/>
      <c r="U252" s="27" t="s">
        <v>10</v>
      </c>
      <c r="V252" s="20"/>
      <c r="W252" s="22"/>
      <c r="X252" s="23"/>
      <c r="Y252" s="55"/>
      <c r="Z252" s="123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4"/>
      <c r="AW252" s="124"/>
      <c r="AX252" s="124"/>
      <c r="AY252" s="124"/>
      <c r="AZ252" s="124"/>
      <c r="BA252" s="124"/>
      <c r="BB252" s="124"/>
      <c r="BC252" s="124"/>
      <c r="BD252" s="125"/>
      <c r="BE252" s="20"/>
      <c r="BF252" s="20"/>
    </row>
    <row r="253" spans="1:58" ht="4.05" customHeight="1" x14ac:dyDescent="0.25">
      <c r="A253" s="1"/>
      <c r="B253" s="1"/>
      <c r="C253" s="1"/>
      <c r="D253" s="1"/>
      <c r="E253" s="1"/>
      <c r="F253" s="58"/>
      <c r="G253" s="5"/>
      <c r="H253" s="1"/>
      <c r="I253" s="1"/>
      <c r="J253" s="1"/>
      <c r="K253" s="1"/>
      <c r="L253" s="1"/>
      <c r="M253" s="5"/>
      <c r="N253" s="1"/>
      <c r="O253" s="1"/>
      <c r="P253" s="1"/>
      <c r="Q253" s="1"/>
      <c r="R253" s="1"/>
      <c r="S253" s="5"/>
      <c r="T253" s="1"/>
      <c r="U253" s="25"/>
      <c r="V253" s="1"/>
      <c r="W253" s="12"/>
      <c r="X253" s="10"/>
      <c r="Y253" s="54"/>
      <c r="Z253" s="118"/>
      <c r="AA253" s="119"/>
      <c r="AB253" s="119"/>
      <c r="AC253" s="119"/>
      <c r="AD253" s="119"/>
      <c r="AE253" s="119"/>
      <c r="AF253" s="119"/>
      <c r="AG253" s="119"/>
      <c r="AH253" s="119"/>
      <c r="AI253" s="119"/>
      <c r="AJ253" s="119"/>
      <c r="AK253" s="119"/>
      <c r="AL253" s="119"/>
      <c r="AM253" s="119"/>
      <c r="AN253" s="119"/>
      <c r="AO253" s="119"/>
      <c r="AP253" s="119"/>
      <c r="AQ253" s="119"/>
      <c r="AR253" s="119"/>
      <c r="AS253" s="119"/>
      <c r="AT253" s="119"/>
      <c r="AU253" s="119"/>
      <c r="AV253" s="119"/>
      <c r="AW253" s="119"/>
      <c r="AX253" s="119"/>
      <c r="AY253" s="119"/>
      <c r="AZ253" s="119"/>
      <c r="BA253" s="119"/>
      <c r="BB253" s="119"/>
      <c r="BC253" s="119"/>
      <c r="BD253" s="120"/>
      <c r="BE253" s="1"/>
      <c r="BF253" s="1"/>
    </row>
    <row r="254" spans="1:58" s="24" customFormat="1" x14ac:dyDescent="0.25">
      <c r="A254" s="20"/>
      <c r="B254" s="20"/>
      <c r="C254" s="20"/>
      <c r="D254" s="20"/>
      <c r="E254" s="20"/>
      <c r="F254" s="63"/>
      <c r="G254" s="21" t="s">
        <v>7</v>
      </c>
      <c r="H254" s="20"/>
      <c r="I254" s="20" t="s">
        <v>16</v>
      </c>
      <c r="J254" s="20"/>
      <c r="K254" s="20"/>
      <c r="L254" s="20"/>
      <c r="M254" s="21"/>
      <c r="N254" s="20"/>
      <c r="O254" s="20"/>
      <c r="P254" s="20"/>
      <c r="Q254" s="20" t="str">
        <f>IF(T252=справочники!$E$8,"a+qx",IF(T252=справочники!$E$9,"aq^x",IF(T252=справочники!$E$10,"a^(qx)","??")))</f>
        <v>??</v>
      </c>
      <c r="R254" s="20"/>
      <c r="S254" s="21" t="s">
        <v>7</v>
      </c>
      <c r="T254" s="36"/>
      <c r="U254" s="27"/>
      <c r="V254" s="20"/>
      <c r="W254" s="22"/>
      <c r="X254" s="23"/>
      <c r="Y254" s="55"/>
      <c r="Z254" s="123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4"/>
      <c r="AW254" s="124"/>
      <c r="AX254" s="124"/>
      <c r="AY254" s="124"/>
      <c r="AZ254" s="124"/>
      <c r="BA254" s="124"/>
      <c r="BB254" s="124"/>
      <c r="BC254" s="124"/>
      <c r="BD254" s="125"/>
      <c r="BE254" s="20"/>
      <c r="BF254" s="20"/>
    </row>
    <row r="255" spans="1:58" ht="4.05" customHeight="1" x14ac:dyDescent="0.25">
      <c r="A255" s="1"/>
      <c r="B255" s="1"/>
      <c r="C255" s="1"/>
      <c r="D255" s="1"/>
      <c r="E255" s="1"/>
      <c r="F255" s="58"/>
      <c r="G255" s="5"/>
      <c r="H255" s="1"/>
      <c r="I255" s="1"/>
      <c r="J255" s="1"/>
      <c r="K255" s="1"/>
      <c r="L255" s="1"/>
      <c r="M255" s="5"/>
      <c r="N255" s="1"/>
      <c r="O255" s="1"/>
      <c r="P255" s="1"/>
      <c r="Q255" s="1"/>
      <c r="R255" s="1"/>
      <c r="S255" s="5"/>
      <c r="T255" s="1"/>
      <c r="U255" s="25"/>
      <c r="V255" s="1"/>
      <c r="W255" s="12"/>
      <c r="X255" s="10"/>
      <c r="Y255" s="54"/>
      <c r="Z255" s="118"/>
      <c r="AA255" s="119"/>
      <c r="AB255" s="119"/>
      <c r="AC255" s="119"/>
      <c r="AD255" s="119"/>
      <c r="AE255" s="119"/>
      <c r="AF255" s="119"/>
      <c r="AG255" s="119"/>
      <c r="AH255" s="119"/>
      <c r="AI255" s="119"/>
      <c r="AJ255" s="119"/>
      <c r="AK255" s="119"/>
      <c r="AL255" s="119"/>
      <c r="AM255" s="119"/>
      <c r="AN255" s="119"/>
      <c r="AO255" s="119"/>
      <c r="AP255" s="119"/>
      <c r="AQ255" s="119"/>
      <c r="AR255" s="119"/>
      <c r="AS255" s="119"/>
      <c r="AT255" s="119"/>
      <c r="AU255" s="119"/>
      <c r="AV255" s="119"/>
      <c r="AW255" s="119"/>
      <c r="AX255" s="119"/>
      <c r="AY255" s="119"/>
      <c r="AZ255" s="119"/>
      <c r="BA255" s="119"/>
      <c r="BB255" s="119"/>
      <c r="BC255" s="119"/>
      <c r="BD255" s="120"/>
      <c r="BE255" s="1"/>
      <c r="BF255" s="1"/>
    </row>
    <row r="256" spans="1:58" s="4" customFormat="1" x14ac:dyDescent="0.25">
      <c r="A256" s="3"/>
      <c r="B256" s="3"/>
      <c r="C256" s="3"/>
      <c r="D256" s="3"/>
      <c r="E256" s="3"/>
      <c r="F256" s="62">
        <v>2</v>
      </c>
      <c r="G256" s="5" t="s">
        <v>7</v>
      </c>
      <c r="H256" s="3"/>
      <c r="I256" s="3" t="s">
        <v>25</v>
      </c>
      <c r="J256" s="3"/>
      <c r="K256" s="3"/>
      <c r="L256" s="3"/>
      <c r="M256" s="5"/>
      <c r="N256" s="3"/>
      <c r="O256" s="3"/>
      <c r="P256" s="3"/>
      <c r="Q256" s="3" t="s">
        <v>9</v>
      </c>
      <c r="R256" s="3"/>
      <c r="S256" s="5"/>
      <c r="T256" s="3"/>
      <c r="U256" s="25"/>
      <c r="V256" s="3"/>
      <c r="W256" s="12"/>
      <c r="X256" s="12"/>
      <c r="Y256" s="54"/>
      <c r="Z256" s="115"/>
      <c r="AA256" s="116">
        <f>IF(AA$6="",0,$T250)</f>
        <v>0</v>
      </c>
      <c r="AB256" s="116">
        <f>IF(AB$6="",0,IF($T252=справочники!$E$8,$T250+$T254*(AB$1-$AA$1),IF($T252=справочники!$E$9,$T250*POWER($T254,(AB$1-$AA$1)),IF($T252=справочники!$E$10,POWER($T250,$T254*(AB$1-$AA$1)),0))))</f>
        <v>0</v>
      </c>
      <c r="AC256" s="116">
        <f>IF(AC$6="",0,IF($T252=справочники!$E$8,$T250+$T254*(AC$1-$AA$1),IF($T252=справочники!$E$9,$T250*POWER($T254,(AC$1-$AA$1)),IF($T252=справочники!$E$10,POWER($T250,$T254*(AC$1-$AA$1)),0))))</f>
        <v>0</v>
      </c>
      <c r="AD256" s="116">
        <f>IF(AD$6="",0,IF($T252=справочники!$E$8,$T250+$T254*(AD$1-$AA$1),IF($T252=справочники!$E$9,$T250*POWER($T254,(AD$1-$AA$1)),IF($T252=справочники!$E$10,POWER($T250,$T254*(AD$1-$AA$1)),0))))</f>
        <v>0</v>
      </c>
      <c r="AE256" s="116">
        <f>IF(AE$6="",0,IF($T252=справочники!$E$8,$T250+$T254*(AE$1-$AA$1),IF($T252=справочники!$E$9,$T250*POWER($T254,(AE$1-$AA$1)),IF($T252=справочники!$E$10,POWER($T250,$T254*(AE$1-$AA$1)),0))))</f>
        <v>0</v>
      </c>
      <c r="AF256" s="116">
        <f>IF(AF$6="",0,IF($T252=справочники!$E$8,$T250+$T254*(AF$1-$AA$1),IF($T252=справочники!$E$9,$T250*POWER($T254,(AF$1-$AA$1)),IF($T252=справочники!$E$10,POWER($T250,$T254*(AF$1-$AA$1)),0))))</f>
        <v>0</v>
      </c>
      <c r="AG256" s="116">
        <f>IF(AG$6="",0,IF($T252=справочники!$E$8,$T250+$T254*(AG$1-$AA$1),IF($T252=справочники!$E$9,$T250*POWER($T254,(AG$1-$AA$1)),IF($T252=справочники!$E$10,POWER($T250,$T254*(AG$1-$AA$1)),0))))</f>
        <v>0</v>
      </c>
      <c r="AH256" s="116">
        <f>IF(AH$6="",0,IF($T252=справочники!$E$8,$T250+$T254*(AH$1-$AA$1),IF($T252=справочники!$E$9,$T250*POWER($T254,(AH$1-$AA$1)),IF($T252=справочники!$E$10,POWER($T250,$T254*(AH$1-$AA$1)),0))))</f>
        <v>0</v>
      </c>
      <c r="AI256" s="116">
        <f>IF(AI$6="",0,IF($T252=справочники!$E$8,$T250+$T254*(AI$1-$AA$1),IF($T252=справочники!$E$9,$T250*POWER($T254,(AI$1-$AA$1)),IF($T252=справочники!$E$10,POWER($T250,$T254*(AI$1-$AA$1)),0))))</f>
        <v>0</v>
      </c>
      <c r="AJ256" s="116">
        <f>IF(AJ$6="",0,IF($T252=справочники!$E$8,$T250+$T254*(AJ$1-$AA$1),IF($T252=справочники!$E$9,$T250*POWER($T254,(AJ$1-$AA$1)),IF($T252=справочники!$E$10,POWER($T250,$T254*(AJ$1-$AA$1)),0))))</f>
        <v>0</v>
      </c>
      <c r="AK256" s="116">
        <f>IF(AK$6="",0,IF($T252=справочники!$E$8,$T250+$T254*(AK$1-$AA$1),IF($T252=справочники!$E$9,$T250*POWER($T254,(AK$1-$AA$1)),IF($T252=справочники!$E$10,POWER($T250,$T254*(AK$1-$AA$1)),0))))</f>
        <v>0</v>
      </c>
      <c r="AL256" s="116">
        <f>IF(AL$6="",0,IF($T252=справочники!$E$8,$T250+$T254*(AL$1-$AA$1),IF($T252=справочники!$E$9,$T250*POWER($T254,(AL$1-$AA$1)),IF($T252=справочники!$E$10,POWER($T250,$T254*(AL$1-$AA$1)),0))))</f>
        <v>0</v>
      </c>
      <c r="AM256" s="116">
        <f>IF(AM$6="",0,IF($T252=справочники!$E$8,$T250+$T254*(AM$1-$AA$1),IF($T252=справочники!$E$9,$T250*POWER($T254,(AM$1-$AA$1)),IF($T252=справочники!$E$10,POWER($T250,$T254*(AM$1-$AA$1)),0))))</f>
        <v>0</v>
      </c>
      <c r="AN256" s="116">
        <f>IF(AN$6="",0,IF($T252=справочники!$E$8,$T250+$T254*(AN$1-$AA$1),IF($T252=справочники!$E$9,$T250*POWER($T254,(AN$1-$AA$1)),IF($T252=справочники!$E$10,POWER($T250,$T254*(AN$1-$AA$1)),0))))</f>
        <v>0</v>
      </c>
      <c r="AO256" s="116">
        <f>IF(AO$6="",0,IF($T252=справочники!$E$8,$T250+$T254*(AO$1-$AA$1),IF($T252=справочники!$E$9,$T250*POWER($T254,(AO$1-$AA$1)),IF($T252=справочники!$E$10,POWER($T250,$T254*(AO$1-$AA$1)),0))))</f>
        <v>0</v>
      </c>
      <c r="AP256" s="116">
        <f>IF(AP$6="",0,IF($T252=справочники!$E$8,$T250+$T254*(AP$1-$AA$1),IF($T252=справочники!$E$9,$T250*POWER($T254,(AP$1-$AA$1)),IF($T252=справочники!$E$10,POWER($T250,$T254*(AP$1-$AA$1)),0))))</f>
        <v>0</v>
      </c>
      <c r="AQ256" s="116">
        <f>IF(AQ$6="",0,IF($T252=справочники!$E$8,$T250+$T254*(AQ$1-$AA$1),IF($T252=справочники!$E$9,$T250*POWER($T254,(AQ$1-$AA$1)),IF($T252=справочники!$E$10,POWER($T250,$T254*(AQ$1-$AA$1)),0))))</f>
        <v>0</v>
      </c>
      <c r="AR256" s="116">
        <f>IF(AR$6="",0,IF($T252=справочники!$E$8,$T250+$T254*(AR$1-$AA$1),IF($T252=справочники!$E$9,$T250*POWER($T254,(AR$1-$AA$1)),IF($T252=справочники!$E$10,POWER($T250,$T254*(AR$1-$AA$1)),0))))</f>
        <v>0</v>
      </c>
      <c r="AS256" s="116">
        <f>IF(AS$6="",0,IF($T252=справочники!$E$8,$T250+$T254*(AS$1-$AA$1),IF($T252=справочники!$E$9,$T250*POWER($T254,(AS$1-$AA$1)),IF($T252=справочники!$E$10,POWER($T250,$T254*(AS$1-$AA$1)),0))))</f>
        <v>0</v>
      </c>
      <c r="AT256" s="116">
        <f>IF(AT$6="",0,IF($T252=справочники!$E$8,$T250+$T254*(AT$1-$AA$1),IF($T252=справочники!$E$9,$T250*POWER($T254,(AT$1-$AA$1)),IF($T252=справочники!$E$10,POWER($T250,$T254*(AT$1-$AA$1)),0))))</f>
        <v>0</v>
      </c>
      <c r="AU256" s="116">
        <f>IF(AU$6="",0,IF($T252=справочники!$E$8,$T250+$T254*(AU$1-$AA$1),IF($T252=справочники!$E$9,$T250*POWER($T254,(AU$1-$AA$1)),IF($T252=справочники!$E$10,POWER($T250,$T254*(AU$1-$AA$1)),0))))</f>
        <v>0</v>
      </c>
      <c r="AV256" s="116">
        <f>IF(AV$6="",0,IF($T252=справочники!$E$8,$T250+$T254*(AV$1-$AA$1),IF($T252=справочники!$E$9,$T250*POWER($T254,(AV$1-$AA$1)),IF($T252=справочники!$E$10,POWER($T250,$T254*(AV$1-$AA$1)),0))))</f>
        <v>0</v>
      </c>
      <c r="AW256" s="116">
        <f>IF(AW$6="",0,IF($T252=справочники!$E$8,$T250+$T254*(AW$1-$AA$1),IF($T252=справочники!$E$9,$T250*POWER($T254,(AW$1-$AA$1)),IF($T252=справочники!$E$10,POWER($T250,$T254*(AW$1-$AA$1)),0))))</f>
        <v>0</v>
      </c>
      <c r="AX256" s="116">
        <f>IF(AX$6="",0,IF($T252=справочники!$E$8,$T250+$T254*(AX$1-$AA$1),IF($T252=справочники!$E$9,$T250*POWER($T254,(AX$1-$AA$1)),IF($T252=справочники!$E$10,POWER($T250,$T254*(AX$1-$AA$1)),0))))</f>
        <v>0</v>
      </c>
      <c r="AY256" s="116">
        <f>IF(AY$6="",0,IF($T252=справочники!$E$8,$T250+$T254*(AY$1-$AA$1),IF($T252=справочники!$E$9,$T250*POWER($T254,(AY$1-$AA$1)),IF($T252=справочники!$E$10,POWER($T250,$T254*(AY$1-$AA$1)),0))))</f>
        <v>0</v>
      </c>
      <c r="AZ256" s="116">
        <f>IF(AZ$6="",0,IF($T252=справочники!$E$8,$T250+$T254*(AZ$1-$AA$1),IF($T252=справочники!$E$9,$T250*POWER($T254,(AZ$1-$AA$1)),IF($T252=справочники!$E$10,POWER($T250,$T254*(AZ$1-$AA$1)),0))))</f>
        <v>0</v>
      </c>
      <c r="BA256" s="116">
        <f>IF(BA$6="",0,IF($T252=справочники!$E$8,$T250+$T254*(BA$1-$AA$1),IF($T252=справочники!$E$9,$T250*POWER($T254,(BA$1-$AA$1)),IF($T252=справочники!$E$10,POWER($T250,$T254*(BA$1-$AA$1)),0))))</f>
        <v>0</v>
      </c>
      <c r="BB256" s="116">
        <f>IF(BB$6="",0,IF($T252=справочники!$E$8,$T250+$T254*(BB$1-$AA$1),IF($T252=справочники!$E$9,$T250*POWER($T254,(BB$1-$AA$1)),IF($T252=справочники!$E$10,POWER($T250,$T254*(BB$1-$AA$1)),0))))</f>
        <v>0</v>
      </c>
      <c r="BC256" s="116">
        <f>IF(BC$6="",0,IF($T252=справочники!$E$8,$T250+$T254*(BC$1-$AA$1),IF($T252=справочники!$E$9,$T250*POWER($T254,(BC$1-$AA$1)),IF($T252=справочники!$E$10,POWER($T250,$T254*(BC$1-$AA$1)),0))))</f>
        <v>0</v>
      </c>
      <c r="BD256" s="117">
        <f>IF(BD$6="",0,IF($T252=справочники!$E$8,$T250+$T254*(BD$1-$AA$1),IF($T252=справочники!$E$9,$T250*POWER($T254,(BD$1-$AA$1)),IF($T252=справочники!$E$10,POWER($T250,$T254*(BD$1-$AA$1)),0))))</f>
        <v>0</v>
      </c>
      <c r="BE256" s="3"/>
      <c r="BF256" s="3"/>
    </row>
    <row r="257" spans="1:58" ht="4.05" customHeight="1" x14ac:dyDescent="0.25">
      <c r="A257" s="1"/>
      <c r="B257" s="1"/>
      <c r="C257" s="1"/>
      <c r="D257" s="1"/>
      <c r="E257" s="1"/>
      <c r="F257" s="58"/>
      <c r="G257" s="5"/>
      <c r="H257" s="1"/>
      <c r="I257" s="1"/>
      <c r="J257" s="1"/>
      <c r="K257" s="1"/>
      <c r="L257" s="1"/>
      <c r="M257" s="5"/>
      <c r="N257" s="1"/>
      <c r="O257" s="1"/>
      <c r="P257" s="1"/>
      <c r="Q257" s="1"/>
      <c r="R257" s="1"/>
      <c r="S257" s="5"/>
      <c r="T257" s="1"/>
      <c r="U257" s="25"/>
      <c r="V257" s="1"/>
      <c r="W257" s="12"/>
      <c r="X257" s="10"/>
      <c r="Y257" s="54"/>
      <c r="Z257" s="118"/>
      <c r="AA257" s="119"/>
      <c r="AB257" s="119"/>
      <c r="AC257" s="119"/>
      <c r="AD257" s="119"/>
      <c r="AE257" s="119"/>
      <c r="AF257" s="119"/>
      <c r="AG257" s="119"/>
      <c r="AH257" s="119"/>
      <c r="AI257" s="119"/>
      <c r="AJ257" s="119"/>
      <c r="AK257" s="119"/>
      <c r="AL257" s="119"/>
      <c r="AM257" s="119"/>
      <c r="AN257" s="119"/>
      <c r="AO257" s="119"/>
      <c r="AP257" s="119"/>
      <c r="AQ257" s="119"/>
      <c r="AR257" s="119"/>
      <c r="AS257" s="119"/>
      <c r="AT257" s="119"/>
      <c r="AU257" s="119"/>
      <c r="AV257" s="119"/>
      <c r="AW257" s="119"/>
      <c r="AX257" s="119"/>
      <c r="AY257" s="119"/>
      <c r="AZ257" s="119"/>
      <c r="BA257" s="119"/>
      <c r="BB257" s="119"/>
      <c r="BC257" s="119"/>
      <c r="BD257" s="120"/>
      <c r="BE257" s="1"/>
      <c r="BF257" s="1"/>
    </row>
    <row r="258" spans="1:58" x14ac:dyDescent="0.25">
      <c r="A258" s="1"/>
      <c r="B258" s="1"/>
      <c r="C258" s="1"/>
      <c r="D258" s="1"/>
      <c r="E258" s="1"/>
      <c r="F258" s="58"/>
      <c r="G258" s="5" t="s">
        <v>7</v>
      </c>
      <c r="H258" s="1"/>
      <c r="I258" s="1" t="s">
        <v>106</v>
      </c>
      <c r="J258" s="1"/>
      <c r="K258" s="1"/>
      <c r="L258" s="1"/>
      <c r="M258" s="5" t="s">
        <v>7</v>
      </c>
      <c r="N258" s="1" t="s">
        <v>26</v>
      </c>
      <c r="O258" s="1"/>
      <c r="P258" s="1"/>
      <c r="Q258" s="1" t="s">
        <v>67</v>
      </c>
      <c r="R258" s="1"/>
      <c r="S258" s="5" t="s">
        <v>7</v>
      </c>
      <c r="T258" s="19"/>
      <c r="U258" s="25"/>
      <c r="V258" s="1"/>
      <c r="W258" s="12"/>
      <c r="X258" s="10"/>
      <c r="Y258" s="54"/>
      <c r="Z258" s="118"/>
      <c r="AA258" s="119"/>
      <c r="AB258" s="119"/>
      <c r="AC258" s="119"/>
      <c r="AD258" s="119"/>
      <c r="AE258" s="119"/>
      <c r="AF258" s="119"/>
      <c r="AG258" s="119"/>
      <c r="AH258" s="119"/>
      <c r="AI258" s="119"/>
      <c r="AJ258" s="119"/>
      <c r="AK258" s="119"/>
      <c r="AL258" s="119"/>
      <c r="AM258" s="119"/>
      <c r="AN258" s="119"/>
      <c r="AO258" s="119"/>
      <c r="AP258" s="119"/>
      <c r="AQ258" s="119"/>
      <c r="AR258" s="119"/>
      <c r="AS258" s="119"/>
      <c r="AT258" s="119"/>
      <c r="AU258" s="119"/>
      <c r="AV258" s="119"/>
      <c r="AW258" s="119"/>
      <c r="AX258" s="119"/>
      <c r="AY258" s="119"/>
      <c r="AZ258" s="119"/>
      <c r="BA258" s="119"/>
      <c r="BB258" s="119"/>
      <c r="BC258" s="119"/>
      <c r="BD258" s="120"/>
      <c r="BE258" s="1"/>
      <c r="BF258" s="1"/>
    </row>
    <row r="259" spans="1:58" ht="4.05" customHeight="1" x14ac:dyDescent="0.25">
      <c r="A259" s="1"/>
      <c r="B259" s="1"/>
      <c r="C259" s="1"/>
      <c r="D259" s="1"/>
      <c r="E259" s="1"/>
      <c r="F259" s="58"/>
      <c r="G259" s="5"/>
      <c r="H259" s="1"/>
      <c r="I259" s="1"/>
      <c r="J259" s="1"/>
      <c r="K259" s="1"/>
      <c r="L259" s="1"/>
      <c r="M259" s="5"/>
      <c r="N259" s="1"/>
      <c r="O259" s="1"/>
      <c r="P259" s="1"/>
      <c r="Q259" s="1"/>
      <c r="R259" s="1"/>
      <c r="S259" s="5"/>
      <c r="T259" s="1"/>
      <c r="U259" s="25"/>
      <c r="V259" s="1"/>
      <c r="W259" s="12"/>
      <c r="X259" s="10"/>
      <c r="Y259" s="54"/>
      <c r="Z259" s="118"/>
      <c r="AA259" s="119"/>
      <c r="AB259" s="119"/>
      <c r="AC259" s="119"/>
      <c r="AD259" s="119"/>
      <c r="AE259" s="119"/>
      <c r="AF259" s="119"/>
      <c r="AG259" s="119"/>
      <c r="AH259" s="119"/>
      <c r="AI259" s="119"/>
      <c r="AJ259" s="119"/>
      <c r="AK259" s="119"/>
      <c r="AL259" s="119"/>
      <c r="AM259" s="119"/>
      <c r="AN259" s="119"/>
      <c r="AO259" s="119"/>
      <c r="AP259" s="119"/>
      <c r="AQ259" s="119"/>
      <c r="AR259" s="119"/>
      <c r="AS259" s="119"/>
      <c r="AT259" s="119"/>
      <c r="AU259" s="119"/>
      <c r="AV259" s="119"/>
      <c r="AW259" s="119"/>
      <c r="AX259" s="119"/>
      <c r="AY259" s="119"/>
      <c r="AZ259" s="119"/>
      <c r="BA259" s="119"/>
      <c r="BB259" s="119"/>
      <c r="BC259" s="119"/>
      <c r="BD259" s="120"/>
      <c r="BE259" s="1"/>
      <c r="BF259" s="1"/>
    </row>
    <row r="260" spans="1:58" s="24" customFormat="1" x14ac:dyDescent="0.25">
      <c r="A260" s="20"/>
      <c r="B260" s="20"/>
      <c r="C260" s="20"/>
      <c r="D260" s="20"/>
      <c r="E260" s="20"/>
      <c r="F260" s="63"/>
      <c r="G260" s="21" t="s">
        <v>7</v>
      </c>
      <c r="H260" s="20"/>
      <c r="I260" s="20" t="s">
        <v>107</v>
      </c>
      <c r="J260" s="20"/>
      <c r="K260" s="20"/>
      <c r="L260" s="20"/>
      <c r="M260" s="21"/>
      <c r="N260" s="20"/>
      <c r="O260" s="20"/>
      <c r="P260" s="20"/>
      <c r="Q260" s="34" t="s">
        <v>17</v>
      </c>
      <c r="R260" s="20"/>
      <c r="S260" s="21" t="s">
        <v>7</v>
      </c>
      <c r="T260" s="35"/>
      <c r="U260" s="27"/>
      <c r="V260" s="20"/>
      <c r="W260" s="22"/>
      <c r="X260" s="23"/>
      <c r="Y260" s="55"/>
      <c r="Z260" s="123"/>
      <c r="AA260" s="124"/>
      <c r="AB260" s="124"/>
      <c r="AC260" s="124"/>
      <c r="AD260" s="124"/>
      <c r="AE260" s="124"/>
      <c r="AF260" s="124"/>
      <c r="AG260" s="124"/>
      <c r="AH260" s="124"/>
      <c r="AI260" s="124"/>
      <c r="AJ260" s="124"/>
      <c r="AK260" s="124"/>
      <c r="AL260" s="124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4"/>
      <c r="AW260" s="124"/>
      <c r="AX260" s="124"/>
      <c r="AY260" s="124"/>
      <c r="AZ260" s="124"/>
      <c r="BA260" s="124"/>
      <c r="BB260" s="124"/>
      <c r="BC260" s="124"/>
      <c r="BD260" s="125"/>
      <c r="BE260" s="20"/>
      <c r="BF260" s="20"/>
    </row>
    <row r="261" spans="1:58" ht="4.05" customHeight="1" x14ac:dyDescent="0.25">
      <c r="A261" s="1"/>
      <c r="B261" s="1"/>
      <c r="C261" s="1"/>
      <c r="D261" s="1"/>
      <c r="E261" s="1"/>
      <c r="F261" s="58"/>
      <c r="G261" s="5"/>
      <c r="H261" s="1"/>
      <c r="I261" s="1"/>
      <c r="J261" s="1"/>
      <c r="K261" s="1"/>
      <c r="L261" s="1"/>
      <c r="M261" s="5"/>
      <c r="N261" s="1"/>
      <c r="O261" s="1"/>
      <c r="P261" s="1"/>
      <c r="Q261" s="1"/>
      <c r="R261" s="1"/>
      <c r="S261" s="5"/>
      <c r="T261" s="1"/>
      <c r="U261" s="25"/>
      <c r="V261" s="1"/>
      <c r="W261" s="12"/>
      <c r="X261" s="10"/>
      <c r="Y261" s="54"/>
      <c r="Z261" s="118"/>
      <c r="AA261" s="119"/>
      <c r="AB261" s="119"/>
      <c r="AC261" s="119"/>
      <c r="AD261" s="119"/>
      <c r="AE261" s="119"/>
      <c r="AF261" s="119"/>
      <c r="AG261" s="119"/>
      <c r="AH261" s="119"/>
      <c r="AI261" s="119"/>
      <c r="AJ261" s="119"/>
      <c r="AK261" s="119"/>
      <c r="AL261" s="119"/>
      <c r="AM261" s="119"/>
      <c r="AN261" s="119"/>
      <c r="AO261" s="119"/>
      <c r="AP261" s="119"/>
      <c r="AQ261" s="119"/>
      <c r="AR261" s="119"/>
      <c r="AS261" s="119"/>
      <c r="AT261" s="119"/>
      <c r="AU261" s="119"/>
      <c r="AV261" s="119"/>
      <c r="AW261" s="119"/>
      <c r="AX261" s="119"/>
      <c r="AY261" s="119"/>
      <c r="AZ261" s="119"/>
      <c r="BA261" s="119"/>
      <c r="BB261" s="119"/>
      <c r="BC261" s="119"/>
      <c r="BD261" s="120"/>
      <c r="BE261" s="1"/>
      <c r="BF261" s="1"/>
    </row>
    <row r="262" spans="1:58" s="39" customFormat="1" x14ac:dyDescent="0.25">
      <c r="A262" s="38"/>
      <c r="B262" s="38"/>
      <c r="C262" s="38"/>
      <c r="D262" s="38"/>
      <c r="E262" s="38"/>
      <c r="F262" s="64">
        <v>2</v>
      </c>
      <c r="G262" s="21" t="s">
        <v>7</v>
      </c>
      <c r="H262" s="38"/>
      <c r="I262" s="38" t="s">
        <v>28</v>
      </c>
      <c r="J262" s="38"/>
      <c r="K262" s="38"/>
      <c r="L262" s="38"/>
      <c r="M262" s="21"/>
      <c r="N262" s="38" t="str">
        <f>N258</f>
        <v>ср. ст-ть содерж. 1ой ед. оборудования</v>
      </c>
      <c r="O262" s="38"/>
      <c r="P262" s="38"/>
      <c r="Q262" s="38" t="s">
        <v>67</v>
      </c>
      <c r="R262" s="38"/>
      <c r="S262" s="21"/>
      <c r="T262" s="38"/>
      <c r="U262" s="27"/>
      <c r="V262" s="38"/>
      <c r="W262" s="22"/>
      <c r="X262" s="22"/>
      <c r="Y262" s="55"/>
      <c r="Z262" s="137"/>
      <c r="AA262" s="152">
        <f>IF(AA$6="",0,$T258)</f>
        <v>0</v>
      </c>
      <c r="AB262" s="152">
        <f>IF(AB$6="",0,$T258*POWER(1+$T260,(AB$1-$AA$1)))</f>
        <v>0</v>
      </c>
      <c r="AC262" s="152">
        <f t="shared" ref="AC262:AP262" si="147">IF(AC$6="",0,$T258*POWER(1+$T260,(AC$1-$AA$1)))</f>
        <v>0</v>
      </c>
      <c r="AD262" s="152">
        <f t="shared" si="147"/>
        <v>0</v>
      </c>
      <c r="AE262" s="152">
        <f t="shared" si="147"/>
        <v>0</v>
      </c>
      <c r="AF262" s="152">
        <f t="shared" si="147"/>
        <v>0</v>
      </c>
      <c r="AG262" s="152">
        <f t="shared" si="147"/>
        <v>0</v>
      </c>
      <c r="AH262" s="152">
        <f t="shared" si="147"/>
        <v>0</v>
      </c>
      <c r="AI262" s="152">
        <f t="shared" si="147"/>
        <v>0</v>
      </c>
      <c r="AJ262" s="152">
        <f t="shared" si="147"/>
        <v>0</v>
      </c>
      <c r="AK262" s="152">
        <f t="shared" si="147"/>
        <v>0</v>
      </c>
      <c r="AL262" s="152">
        <f t="shared" si="147"/>
        <v>0</v>
      </c>
      <c r="AM262" s="152">
        <f t="shared" si="147"/>
        <v>0</v>
      </c>
      <c r="AN262" s="152">
        <f t="shared" si="147"/>
        <v>0</v>
      </c>
      <c r="AO262" s="152">
        <f t="shared" si="147"/>
        <v>0</v>
      </c>
      <c r="AP262" s="152">
        <f t="shared" si="147"/>
        <v>0</v>
      </c>
      <c r="AQ262" s="152">
        <f t="shared" ref="AQ262:BD262" si="148">IF(AQ$6="",0,$T258*POWER(1+$T260,(AQ$1-$AA$1)))</f>
        <v>0</v>
      </c>
      <c r="AR262" s="152">
        <f t="shared" si="148"/>
        <v>0</v>
      </c>
      <c r="AS262" s="152">
        <f t="shared" si="148"/>
        <v>0</v>
      </c>
      <c r="AT262" s="152">
        <f t="shared" si="148"/>
        <v>0</v>
      </c>
      <c r="AU262" s="152">
        <f t="shared" si="148"/>
        <v>0</v>
      </c>
      <c r="AV262" s="152">
        <f t="shared" si="148"/>
        <v>0</v>
      </c>
      <c r="AW262" s="152">
        <f t="shared" si="148"/>
        <v>0</v>
      </c>
      <c r="AX262" s="152">
        <f t="shared" si="148"/>
        <v>0</v>
      </c>
      <c r="AY262" s="152">
        <f t="shared" si="148"/>
        <v>0</v>
      </c>
      <c r="AZ262" s="152">
        <f t="shared" si="148"/>
        <v>0</v>
      </c>
      <c r="BA262" s="152">
        <f t="shared" si="148"/>
        <v>0</v>
      </c>
      <c r="BB262" s="152">
        <f t="shared" si="148"/>
        <v>0</v>
      </c>
      <c r="BC262" s="152">
        <f t="shared" si="148"/>
        <v>0</v>
      </c>
      <c r="BD262" s="153">
        <f t="shared" si="148"/>
        <v>0</v>
      </c>
      <c r="BE262" s="38"/>
      <c r="BF262" s="38"/>
    </row>
    <row r="263" spans="1:58" ht="4.05" customHeight="1" x14ac:dyDescent="0.25">
      <c r="A263" s="1"/>
      <c r="B263" s="1"/>
      <c r="C263" s="1"/>
      <c r="D263" s="1"/>
      <c r="E263" s="1"/>
      <c r="F263" s="58">
        <v>1</v>
      </c>
      <c r="G263" s="5"/>
      <c r="H263" s="1"/>
      <c r="I263" s="1"/>
      <c r="J263" s="1"/>
      <c r="K263" s="1"/>
      <c r="L263" s="1"/>
      <c r="M263" s="5"/>
      <c r="N263" s="1"/>
      <c r="O263" s="1"/>
      <c r="P263" s="1"/>
      <c r="Q263" s="1"/>
      <c r="R263" s="1"/>
      <c r="S263" s="5"/>
      <c r="T263" s="1"/>
      <c r="U263" s="25"/>
      <c r="V263" s="1"/>
      <c r="W263" s="12"/>
      <c r="X263" s="10"/>
      <c r="Y263" s="54"/>
      <c r="Z263" s="118"/>
      <c r="AA263" s="119"/>
      <c r="AB263" s="119"/>
      <c r="AC263" s="119"/>
      <c r="AD263" s="119"/>
      <c r="AE263" s="119"/>
      <c r="AF263" s="119"/>
      <c r="AG263" s="119"/>
      <c r="AH263" s="119"/>
      <c r="AI263" s="119"/>
      <c r="AJ263" s="119"/>
      <c r="AK263" s="119"/>
      <c r="AL263" s="119"/>
      <c r="AM263" s="119"/>
      <c r="AN263" s="119"/>
      <c r="AO263" s="119"/>
      <c r="AP263" s="119"/>
      <c r="AQ263" s="119"/>
      <c r="AR263" s="119"/>
      <c r="AS263" s="119"/>
      <c r="AT263" s="119"/>
      <c r="AU263" s="119"/>
      <c r="AV263" s="119"/>
      <c r="AW263" s="119"/>
      <c r="AX263" s="119"/>
      <c r="AY263" s="119"/>
      <c r="AZ263" s="119"/>
      <c r="BA263" s="119"/>
      <c r="BB263" s="119"/>
      <c r="BC263" s="119"/>
      <c r="BD263" s="120"/>
      <c r="BE263" s="1"/>
      <c r="BF263" s="1"/>
    </row>
    <row r="264" spans="1:58" s="4" customFormat="1" x14ac:dyDescent="0.25">
      <c r="A264" s="3"/>
      <c r="B264" s="3"/>
      <c r="C264" s="3"/>
      <c r="D264" s="3"/>
      <c r="E264" s="3"/>
      <c r="F264" s="62">
        <v>1</v>
      </c>
      <c r="G264" s="53"/>
      <c r="H264" s="13" t="str">
        <f>$H$213</f>
        <v>Постоянные расходы</v>
      </c>
      <c r="I264" s="3"/>
      <c r="J264" s="3"/>
      <c r="K264" s="3"/>
      <c r="L264" s="3"/>
      <c r="M264" s="5" t="s">
        <v>7</v>
      </c>
      <c r="N264" s="3" t="s">
        <v>110</v>
      </c>
      <c r="O264" s="3"/>
      <c r="P264" s="3"/>
      <c r="Q264" s="3" t="s">
        <v>67</v>
      </c>
      <c r="R264" s="3"/>
      <c r="S264" s="5"/>
      <c r="T264" s="3"/>
      <c r="U264" s="25"/>
      <c r="V264" s="3"/>
      <c r="W264" s="12">
        <f>SUM($Y264:$BE264)</f>
        <v>0</v>
      </c>
      <c r="X264" s="12"/>
      <c r="Y264" s="54"/>
      <c r="Z264" s="115"/>
      <c r="AA264" s="116">
        <f>IF(AA$6="",0,AA256*AA262)</f>
        <v>0</v>
      </c>
      <c r="AB264" s="116">
        <f t="shared" ref="AB264:AP264" si="149">IF(AB$6="",0,AB256*AB262)</f>
        <v>0</v>
      </c>
      <c r="AC264" s="116">
        <f t="shared" si="149"/>
        <v>0</v>
      </c>
      <c r="AD264" s="116">
        <f t="shared" si="149"/>
        <v>0</v>
      </c>
      <c r="AE264" s="116">
        <f t="shared" si="149"/>
        <v>0</v>
      </c>
      <c r="AF264" s="116">
        <f t="shared" si="149"/>
        <v>0</v>
      </c>
      <c r="AG264" s="116">
        <f t="shared" si="149"/>
        <v>0</v>
      </c>
      <c r="AH264" s="116">
        <f t="shared" si="149"/>
        <v>0</v>
      </c>
      <c r="AI264" s="116">
        <f t="shared" si="149"/>
        <v>0</v>
      </c>
      <c r="AJ264" s="116">
        <f t="shared" si="149"/>
        <v>0</v>
      </c>
      <c r="AK264" s="116">
        <f t="shared" si="149"/>
        <v>0</v>
      </c>
      <c r="AL264" s="116">
        <f t="shared" si="149"/>
        <v>0</v>
      </c>
      <c r="AM264" s="116">
        <f t="shared" si="149"/>
        <v>0</v>
      </c>
      <c r="AN264" s="116">
        <f t="shared" si="149"/>
        <v>0</v>
      </c>
      <c r="AO264" s="116">
        <f t="shared" si="149"/>
        <v>0</v>
      </c>
      <c r="AP264" s="116">
        <f t="shared" si="149"/>
        <v>0</v>
      </c>
      <c r="AQ264" s="116">
        <f t="shared" ref="AQ264:BD264" si="150">IF(AQ$6="",0,AQ256*AQ262)</f>
        <v>0</v>
      </c>
      <c r="AR264" s="116">
        <f t="shared" si="150"/>
        <v>0</v>
      </c>
      <c r="AS264" s="116">
        <f t="shared" si="150"/>
        <v>0</v>
      </c>
      <c r="AT264" s="116">
        <f t="shared" si="150"/>
        <v>0</v>
      </c>
      <c r="AU264" s="116">
        <f t="shared" si="150"/>
        <v>0</v>
      </c>
      <c r="AV264" s="116">
        <f t="shared" si="150"/>
        <v>0</v>
      </c>
      <c r="AW264" s="116">
        <f t="shared" si="150"/>
        <v>0</v>
      </c>
      <c r="AX264" s="116">
        <f t="shared" si="150"/>
        <v>0</v>
      </c>
      <c r="AY264" s="116">
        <f t="shared" si="150"/>
        <v>0</v>
      </c>
      <c r="AZ264" s="116">
        <f t="shared" si="150"/>
        <v>0</v>
      </c>
      <c r="BA264" s="116">
        <f t="shared" si="150"/>
        <v>0</v>
      </c>
      <c r="BB264" s="116">
        <f t="shared" si="150"/>
        <v>0</v>
      </c>
      <c r="BC264" s="116">
        <f t="shared" si="150"/>
        <v>0</v>
      </c>
      <c r="BD264" s="117">
        <f t="shared" si="150"/>
        <v>0</v>
      </c>
      <c r="BE264" s="3"/>
      <c r="BF264" s="3"/>
    </row>
    <row r="265" spans="1:58" ht="4.05" customHeight="1" x14ac:dyDescent="0.25">
      <c r="A265" s="1"/>
      <c r="B265" s="1"/>
      <c r="C265" s="1"/>
      <c r="D265" s="1"/>
      <c r="E265" s="1"/>
      <c r="F265" s="58">
        <v>1</v>
      </c>
      <c r="G265" s="5"/>
      <c r="H265" s="45"/>
      <c r="I265" s="45"/>
      <c r="J265" s="45"/>
      <c r="K265" s="45"/>
      <c r="L265" s="45"/>
      <c r="M265" s="47"/>
      <c r="N265" s="45"/>
      <c r="O265" s="45"/>
      <c r="P265" s="45"/>
      <c r="Q265" s="45"/>
      <c r="R265" s="1"/>
      <c r="S265" s="5"/>
      <c r="T265" s="1"/>
      <c r="U265" s="25"/>
      <c r="V265" s="1"/>
      <c r="W265" s="49"/>
      <c r="X265" s="10"/>
      <c r="Y265" s="54"/>
      <c r="Z265" s="118"/>
      <c r="AA265" s="133"/>
      <c r="AB265" s="133"/>
      <c r="AC265" s="133"/>
      <c r="AD265" s="133"/>
      <c r="AE265" s="133"/>
      <c r="AF265" s="133"/>
      <c r="AG265" s="133"/>
      <c r="AH265" s="133"/>
      <c r="AI265" s="133"/>
      <c r="AJ265" s="133"/>
      <c r="AK265" s="133"/>
      <c r="AL265" s="133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33"/>
      <c r="AW265" s="133"/>
      <c r="AX265" s="133"/>
      <c r="AY265" s="133"/>
      <c r="AZ265" s="133"/>
      <c r="BA265" s="133"/>
      <c r="BB265" s="133"/>
      <c r="BC265" s="133"/>
      <c r="BD265" s="134"/>
      <c r="BE265" s="1"/>
      <c r="BF265" s="1"/>
    </row>
    <row r="266" spans="1:58" ht="7.05" customHeight="1" x14ac:dyDescent="0.25">
      <c r="A266" s="1"/>
      <c r="B266" s="1"/>
      <c r="C266" s="1"/>
      <c r="D266" s="1"/>
      <c r="E266" s="1"/>
      <c r="F266" s="58">
        <v>1</v>
      </c>
      <c r="G266" s="5"/>
      <c r="H266" s="1"/>
      <c r="I266" s="1"/>
      <c r="J266" s="1"/>
      <c r="K266" s="1"/>
      <c r="L266" s="1"/>
      <c r="M266" s="5"/>
      <c r="N266" s="1"/>
      <c r="O266" s="1"/>
      <c r="P266" s="1"/>
      <c r="Q266" s="1"/>
      <c r="R266" s="1"/>
      <c r="S266" s="5"/>
      <c r="T266" s="1"/>
      <c r="U266" s="25"/>
      <c r="V266" s="1"/>
      <c r="W266" s="12"/>
      <c r="X266" s="10"/>
      <c r="Y266" s="54"/>
      <c r="Z266" s="118"/>
      <c r="AA266" s="119"/>
      <c r="AB266" s="119"/>
      <c r="AC266" s="119"/>
      <c r="AD266" s="119"/>
      <c r="AE266" s="119"/>
      <c r="AF266" s="119"/>
      <c r="AG266" s="119"/>
      <c r="AH266" s="119"/>
      <c r="AI266" s="119"/>
      <c r="AJ266" s="119"/>
      <c r="AK266" s="119"/>
      <c r="AL266" s="119"/>
      <c r="AM266" s="119"/>
      <c r="AN266" s="119"/>
      <c r="AO266" s="119"/>
      <c r="AP266" s="119"/>
      <c r="AQ266" s="119"/>
      <c r="AR266" s="119"/>
      <c r="AS266" s="119"/>
      <c r="AT266" s="119"/>
      <c r="AU266" s="119"/>
      <c r="AV266" s="119"/>
      <c r="AW266" s="119"/>
      <c r="AX266" s="119"/>
      <c r="AY266" s="119"/>
      <c r="AZ266" s="119"/>
      <c r="BA266" s="119"/>
      <c r="BB266" s="119"/>
      <c r="BC266" s="119"/>
      <c r="BD266" s="120"/>
      <c r="BE266" s="1"/>
      <c r="BF266" s="1"/>
    </row>
    <row r="267" spans="1:58" ht="12.6" thickBot="1" x14ac:dyDescent="0.3">
      <c r="A267" s="1"/>
      <c r="B267" s="1"/>
      <c r="C267" s="1"/>
      <c r="D267" s="1"/>
      <c r="E267" s="1"/>
      <c r="F267" s="58"/>
      <c r="G267" s="5" t="s">
        <v>7</v>
      </c>
      <c r="H267" s="1"/>
      <c r="I267" s="1" t="s">
        <v>114</v>
      </c>
      <c r="J267" s="1"/>
      <c r="K267" s="1"/>
      <c r="L267" s="1"/>
      <c r="M267" s="5" t="s">
        <v>7</v>
      </c>
      <c r="N267" s="51" t="s">
        <v>112</v>
      </c>
      <c r="O267" s="1"/>
      <c r="P267" s="1"/>
      <c r="Q267" s="1" t="s">
        <v>113</v>
      </c>
      <c r="R267" s="1"/>
      <c r="S267" s="5" t="s">
        <v>7</v>
      </c>
      <c r="T267" s="19"/>
      <c r="U267" s="25"/>
      <c r="V267" s="1"/>
      <c r="W267" s="12"/>
      <c r="X267" s="10"/>
      <c r="Y267" s="54"/>
      <c r="Z267" s="118"/>
      <c r="AA267" s="119"/>
      <c r="AB267" s="119"/>
      <c r="AC267" s="119"/>
      <c r="AD267" s="119"/>
      <c r="AE267" s="119"/>
      <c r="AF267" s="119"/>
      <c r="AG267" s="119"/>
      <c r="AH267" s="119"/>
      <c r="AI267" s="119"/>
      <c r="AJ267" s="119"/>
      <c r="AK267" s="119"/>
      <c r="AL267" s="119"/>
      <c r="AM267" s="119"/>
      <c r="AN267" s="119"/>
      <c r="AO267" s="119"/>
      <c r="AP267" s="119"/>
      <c r="AQ267" s="119"/>
      <c r="AR267" s="119"/>
      <c r="AS267" s="119"/>
      <c r="AT267" s="119"/>
      <c r="AU267" s="119"/>
      <c r="AV267" s="119"/>
      <c r="AW267" s="119"/>
      <c r="AX267" s="119"/>
      <c r="AY267" s="119"/>
      <c r="AZ267" s="119"/>
      <c r="BA267" s="119"/>
      <c r="BB267" s="119"/>
      <c r="BC267" s="119"/>
      <c r="BD267" s="120"/>
      <c r="BE267" s="1"/>
      <c r="BF267" s="1"/>
    </row>
    <row r="268" spans="1:58" ht="4.05" customHeight="1" thickTop="1" x14ac:dyDescent="0.25">
      <c r="A268" s="1"/>
      <c r="B268" s="1"/>
      <c r="C268" s="1"/>
      <c r="D268" s="1"/>
      <c r="E268" s="1"/>
      <c r="F268" s="58"/>
      <c r="G268" s="5"/>
      <c r="H268" s="1"/>
      <c r="I268" s="1"/>
      <c r="J268" s="1"/>
      <c r="K268" s="1"/>
      <c r="L268" s="1"/>
      <c r="M268" s="5"/>
      <c r="N268" s="1"/>
      <c r="O268" s="1"/>
      <c r="P268" s="1"/>
      <c r="Q268" s="1"/>
      <c r="R268" s="1"/>
      <c r="S268" s="5"/>
      <c r="T268" s="1"/>
      <c r="U268" s="25"/>
      <c r="V268" s="1"/>
      <c r="W268" s="12"/>
      <c r="X268" s="10"/>
      <c r="Y268" s="54"/>
      <c r="Z268" s="118"/>
      <c r="AA268" s="119"/>
      <c r="AB268" s="119"/>
      <c r="AC268" s="119"/>
      <c r="AD268" s="119"/>
      <c r="AE268" s="119"/>
      <c r="AF268" s="119"/>
      <c r="AG268" s="119"/>
      <c r="AH268" s="119"/>
      <c r="AI268" s="119"/>
      <c r="AJ268" s="119"/>
      <c r="AK268" s="119"/>
      <c r="AL268" s="119"/>
      <c r="AM268" s="119"/>
      <c r="AN268" s="119"/>
      <c r="AO268" s="119"/>
      <c r="AP268" s="119"/>
      <c r="AQ268" s="119"/>
      <c r="AR268" s="119"/>
      <c r="AS268" s="119"/>
      <c r="AT268" s="119"/>
      <c r="AU268" s="119"/>
      <c r="AV268" s="119"/>
      <c r="AW268" s="119"/>
      <c r="AX268" s="119"/>
      <c r="AY268" s="119"/>
      <c r="AZ268" s="119"/>
      <c r="BA268" s="119"/>
      <c r="BB268" s="119"/>
      <c r="BC268" s="119"/>
      <c r="BD268" s="120"/>
      <c r="BE268" s="1"/>
      <c r="BF268" s="1"/>
    </row>
    <row r="269" spans="1:58" s="24" customFormat="1" x14ac:dyDescent="0.25">
      <c r="A269" s="20"/>
      <c r="B269" s="20"/>
      <c r="C269" s="20"/>
      <c r="D269" s="20"/>
      <c r="E269" s="20"/>
      <c r="F269" s="63"/>
      <c r="G269" s="21" t="s">
        <v>7</v>
      </c>
      <c r="H269" s="20"/>
      <c r="I269" s="20" t="s">
        <v>66</v>
      </c>
      <c r="J269" s="20"/>
      <c r="K269" s="20"/>
      <c r="L269" s="20"/>
      <c r="M269" s="21"/>
      <c r="N269" s="20"/>
      <c r="O269" s="20"/>
      <c r="P269" s="20"/>
      <c r="Q269" s="20" t="s">
        <v>15</v>
      </c>
      <c r="R269" s="20"/>
      <c r="S269" s="21" t="s">
        <v>7</v>
      </c>
      <c r="T269" s="29"/>
      <c r="U269" s="27" t="s">
        <v>10</v>
      </c>
      <c r="V269" s="20"/>
      <c r="W269" s="22"/>
      <c r="X269" s="23"/>
      <c r="Y269" s="55"/>
      <c r="Z269" s="123"/>
      <c r="AA269" s="124"/>
      <c r="AB269" s="124"/>
      <c r="AC269" s="124"/>
      <c r="AD269" s="124"/>
      <c r="AE269" s="124"/>
      <c r="AF269" s="124"/>
      <c r="AG269" s="124"/>
      <c r="AH269" s="124"/>
      <c r="AI269" s="124"/>
      <c r="AJ269" s="124"/>
      <c r="AK269" s="124"/>
      <c r="AL269" s="124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4"/>
      <c r="AW269" s="124"/>
      <c r="AX269" s="124"/>
      <c r="AY269" s="124"/>
      <c r="AZ269" s="124"/>
      <c r="BA269" s="124"/>
      <c r="BB269" s="124"/>
      <c r="BC269" s="124"/>
      <c r="BD269" s="125"/>
      <c r="BE269" s="20"/>
      <c r="BF269" s="20"/>
    </row>
    <row r="270" spans="1:58" ht="4.05" customHeight="1" x14ac:dyDescent="0.25">
      <c r="A270" s="1"/>
      <c r="B270" s="1"/>
      <c r="C270" s="1"/>
      <c r="D270" s="1"/>
      <c r="E270" s="1"/>
      <c r="F270" s="58"/>
      <c r="G270" s="5"/>
      <c r="H270" s="1"/>
      <c r="I270" s="1"/>
      <c r="J270" s="1"/>
      <c r="K270" s="1"/>
      <c r="L270" s="1"/>
      <c r="M270" s="5"/>
      <c r="N270" s="1"/>
      <c r="O270" s="1"/>
      <c r="P270" s="1"/>
      <c r="Q270" s="1"/>
      <c r="R270" s="1"/>
      <c r="S270" s="5"/>
      <c r="T270" s="1"/>
      <c r="U270" s="25"/>
      <c r="V270" s="1"/>
      <c r="W270" s="12"/>
      <c r="X270" s="10"/>
      <c r="Y270" s="54"/>
      <c r="Z270" s="118"/>
      <c r="AA270" s="119"/>
      <c r="AB270" s="119"/>
      <c r="AC270" s="119"/>
      <c r="AD270" s="119"/>
      <c r="AE270" s="119"/>
      <c r="AF270" s="119"/>
      <c r="AG270" s="119"/>
      <c r="AH270" s="119"/>
      <c r="AI270" s="119"/>
      <c r="AJ270" s="119"/>
      <c r="AK270" s="119"/>
      <c r="AL270" s="119"/>
      <c r="AM270" s="119"/>
      <c r="AN270" s="119"/>
      <c r="AO270" s="119"/>
      <c r="AP270" s="119"/>
      <c r="AQ270" s="119"/>
      <c r="AR270" s="119"/>
      <c r="AS270" s="119"/>
      <c r="AT270" s="119"/>
      <c r="AU270" s="119"/>
      <c r="AV270" s="119"/>
      <c r="AW270" s="119"/>
      <c r="AX270" s="119"/>
      <c r="AY270" s="119"/>
      <c r="AZ270" s="119"/>
      <c r="BA270" s="119"/>
      <c r="BB270" s="119"/>
      <c r="BC270" s="119"/>
      <c r="BD270" s="120"/>
      <c r="BE270" s="1"/>
      <c r="BF270" s="1"/>
    </row>
    <row r="271" spans="1:58" s="24" customFormat="1" x14ac:dyDescent="0.25">
      <c r="A271" s="20"/>
      <c r="B271" s="20"/>
      <c r="C271" s="20"/>
      <c r="D271" s="20"/>
      <c r="E271" s="20"/>
      <c r="F271" s="63"/>
      <c r="G271" s="21" t="s">
        <v>7</v>
      </c>
      <c r="H271" s="20"/>
      <c r="I271" s="20" t="s">
        <v>16</v>
      </c>
      <c r="J271" s="20"/>
      <c r="K271" s="20"/>
      <c r="L271" s="20"/>
      <c r="M271" s="21"/>
      <c r="N271" s="20"/>
      <c r="O271" s="20"/>
      <c r="P271" s="20"/>
      <c r="Q271" s="20" t="str">
        <f>IF(T269=справочники!$E$8,"a+qx",IF(T269=справочники!$E$9,"aq^x",IF(T269=справочники!$E$10,"a^(qx)","??")))</f>
        <v>??</v>
      </c>
      <c r="R271" s="20"/>
      <c r="S271" s="21" t="s">
        <v>7</v>
      </c>
      <c r="T271" s="36"/>
      <c r="U271" s="27"/>
      <c r="V271" s="20"/>
      <c r="W271" s="22"/>
      <c r="X271" s="23"/>
      <c r="Y271" s="55"/>
      <c r="Z271" s="123"/>
      <c r="AA271" s="124"/>
      <c r="AB271" s="124"/>
      <c r="AC271" s="124"/>
      <c r="AD271" s="124"/>
      <c r="AE271" s="124"/>
      <c r="AF271" s="124"/>
      <c r="AG271" s="124"/>
      <c r="AH271" s="124"/>
      <c r="AI271" s="124"/>
      <c r="AJ271" s="124"/>
      <c r="AK271" s="124"/>
      <c r="AL271" s="124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4"/>
      <c r="AW271" s="124"/>
      <c r="AX271" s="124"/>
      <c r="AY271" s="124"/>
      <c r="AZ271" s="124"/>
      <c r="BA271" s="124"/>
      <c r="BB271" s="124"/>
      <c r="BC271" s="124"/>
      <c r="BD271" s="125"/>
      <c r="BE271" s="20"/>
      <c r="BF271" s="20"/>
    </row>
    <row r="272" spans="1:58" ht="4.05" customHeight="1" x14ac:dyDescent="0.25">
      <c r="A272" s="1"/>
      <c r="B272" s="1"/>
      <c r="C272" s="1"/>
      <c r="D272" s="1"/>
      <c r="E272" s="1"/>
      <c r="F272" s="58"/>
      <c r="G272" s="5"/>
      <c r="H272" s="1"/>
      <c r="I272" s="1"/>
      <c r="J272" s="1"/>
      <c r="K272" s="1"/>
      <c r="L272" s="1"/>
      <c r="M272" s="5"/>
      <c r="N272" s="1"/>
      <c r="O272" s="1"/>
      <c r="P272" s="1"/>
      <c r="Q272" s="1"/>
      <c r="R272" s="1"/>
      <c r="S272" s="5"/>
      <c r="T272" s="1"/>
      <c r="U272" s="25"/>
      <c r="V272" s="1"/>
      <c r="W272" s="12"/>
      <c r="X272" s="10"/>
      <c r="Y272" s="54"/>
      <c r="Z272" s="118"/>
      <c r="AA272" s="119"/>
      <c r="AB272" s="119"/>
      <c r="AC272" s="119"/>
      <c r="AD272" s="119"/>
      <c r="AE272" s="119"/>
      <c r="AF272" s="119"/>
      <c r="AG272" s="119"/>
      <c r="AH272" s="119"/>
      <c r="AI272" s="119"/>
      <c r="AJ272" s="119"/>
      <c r="AK272" s="119"/>
      <c r="AL272" s="119"/>
      <c r="AM272" s="119"/>
      <c r="AN272" s="119"/>
      <c r="AO272" s="119"/>
      <c r="AP272" s="119"/>
      <c r="AQ272" s="119"/>
      <c r="AR272" s="119"/>
      <c r="AS272" s="119"/>
      <c r="AT272" s="119"/>
      <c r="AU272" s="119"/>
      <c r="AV272" s="119"/>
      <c r="AW272" s="119"/>
      <c r="AX272" s="119"/>
      <c r="AY272" s="119"/>
      <c r="AZ272" s="119"/>
      <c r="BA272" s="119"/>
      <c r="BB272" s="119"/>
      <c r="BC272" s="119"/>
      <c r="BD272" s="120"/>
      <c r="BE272" s="1"/>
      <c r="BF272" s="1"/>
    </row>
    <row r="273" spans="1:58" s="4" customFormat="1" x14ac:dyDescent="0.25">
      <c r="A273" s="3"/>
      <c r="B273" s="3"/>
      <c r="C273" s="3"/>
      <c r="D273" s="3"/>
      <c r="E273" s="3"/>
      <c r="F273" s="62">
        <v>2</v>
      </c>
      <c r="G273" s="5" t="s">
        <v>7</v>
      </c>
      <c r="H273" s="3"/>
      <c r="I273" s="3" t="s">
        <v>115</v>
      </c>
      <c r="J273" s="3"/>
      <c r="K273" s="3"/>
      <c r="L273" s="3"/>
      <c r="M273" s="5"/>
      <c r="N273" s="3"/>
      <c r="O273" s="3"/>
      <c r="P273" s="3"/>
      <c r="Q273" s="3" t="s">
        <v>30</v>
      </c>
      <c r="R273" s="3"/>
      <c r="S273" s="5"/>
      <c r="T273" s="3"/>
      <c r="U273" s="25"/>
      <c r="V273" s="3"/>
      <c r="W273" s="12"/>
      <c r="X273" s="12"/>
      <c r="Y273" s="54"/>
      <c r="Z273" s="115"/>
      <c r="AA273" s="116">
        <f>IF(AA$6="",0,$T267)</f>
        <v>0</v>
      </c>
      <c r="AB273" s="116">
        <f>IF(AB$6="",0,IF($T269=справочники!$E$8,$T267+$T271*(AB$1-$AA$1),IF($T269=справочники!$E$9,$T267*POWER($T271,(AB$1-$AA$1)),IF($T269=справочники!$E$10,POWER($T267,$T271*(AB$1-$AA$1)),0))))</f>
        <v>0</v>
      </c>
      <c r="AC273" s="116">
        <f>IF(AC$6="",0,IF($T269=справочники!$E$8,$T267+$T271*(AC$1-$AA$1),IF($T269=справочники!$E$9,$T267*POWER($T271,(AC$1-$AA$1)),IF($T269=справочники!$E$10,POWER($T267,$T271*(AC$1-$AA$1)),0))))</f>
        <v>0</v>
      </c>
      <c r="AD273" s="116">
        <f>IF(AD$6="",0,IF($T269=справочники!$E$8,$T267+$T271*(AD$1-$AA$1),IF($T269=справочники!$E$9,$T267*POWER($T271,(AD$1-$AA$1)),IF($T269=справочники!$E$10,POWER($T267,$T271*(AD$1-$AA$1)),0))))</f>
        <v>0</v>
      </c>
      <c r="AE273" s="116">
        <f>IF(AE$6="",0,IF($T269=справочники!$E$8,$T267+$T271*(AE$1-$AA$1),IF($T269=справочники!$E$9,$T267*POWER($T271,(AE$1-$AA$1)),IF($T269=справочники!$E$10,POWER($T267,$T271*(AE$1-$AA$1)),0))))</f>
        <v>0</v>
      </c>
      <c r="AF273" s="116">
        <f>IF(AF$6="",0,IF($T269=справочники!$E$8,$T267+$T271*(AF$1-$AA$1),IF($T269=справочники!$E$9,$T267*POWER($T271,(AF$1-$AA$1)),IF($T269=справочники!$E$10,POWER($T267,$T271*(AF$1-$AA$1)),0))))</f>
        <v>0</v>
      </c>
      <c r="AG273" s="116">
        <f>IF(AG$6="",0,IF($T269=справочники!$E$8,$T267+$T271*(AG$1-$AA$1),IF($T269=справочники!$E$9,$T267*POWER($T271,(AG$1-$AA$1)),IF($T269=справочники!$E$10,POWER($T267,$T271*(AG$1-$AA$1)),0))))</f>
        <v>0</v>
      </c>
      <c r="AH273" s="116">
        <f>IF(AH$6="",0,IF($T269=справочники!$E$8,$T267+$T271*(AH$1-$AA$1),IF($T269=справочники!$E$9,$T267*POWER($T271,(AH$1-$AA$1)),IF($T269=справочники!$E$10,POWER($T267,$T271*(AH$1-$AA$1)),0))))</f>
        <v>0</v>
      </c>
      <c r="AI273" s="116">
        <f>IF(AI$6="",0,IF($T269=справочники!$E$8,$T267+$T271*(AI$1-$AA$1),IF($T269=справочники!$E$9,$T267*POWER($T271,(AI$1-$AA$1)),IF($T269=справочники!$E$10,POWER($T267,$T271*(AI$1-$AA$1)),0))))</f>
        <v>0</v>
      </c>
      <c r="AJ273" s="116">
        <f>IF(AJ$6="",0,IF($T269=справочники!$E$8,$T267+$T271*(AJ$1-$AA$1),IF($T269=справочники!$E$9,$T267*POWER($T271,(AJ$1-$AA$1)),IF($T269=справочники!$E$10,POWER($T267,$T271*(AJ$1-$AA$1)),0))))</f>
        <v>0</v>
      </c>
      <c r="AK273" s="116">
        <f>IF(AK$6="",0,IF($T269=справочники!$E$8,$T267+$T271*(AK$1-$AA$1),IF($T269=справочники!$E$9,$T267*POWER($T271,(AK$1-$AA$1)),IF($T269=справочники!$E$10,POWER($T267,$T271*(AK$1-$AA$1)),0))))</f>
        <v>0</v>
      </c>
      <c r="AL273" s="116">
        <f>IF(AL$6="",0,IF($T269=справочники!$E$8,$T267+$T271*(AL$1-$AA$1),IF($T269=справочники!$E$9,$T267*POWER($T271,(AL$1-$AA$1)),IF($T269=справочники!$E$10,POWER($T267,$T271*(AL$1-$AA$1)),0))))</f>
        <v>0</v>
      </c>
      <c r="AM273" s="116">
        <f>IF(AM$6="",0,IF($T269=справочники!$E$8,$T267+$T271*(AM$1-$AA$1),IF($T269=справочники!$E$9,$T267*POWER($T271,(AM$1-$AA$1)),IF($T269=справочники!$E$10,POWER($T267,$T271*(AM$1-$AA$1)),0))))</f>
        <v>0</v>
      </c>
      <c r="AN273" s="116">
        <f>IF(AN$6="",0,IF($T269=справочники!$E$8,$T267+$T271*(AN$1-$AA$1),IF($T269=справочники!$E$9,$T267*POWER($T271,(AN$1-$AA$1)),IF($T269=справочники!$E$10,POWER($T267,$T271*(AN$1-$AA$1)),0))))</f>
        <v>0</v>
      </c>
      <c r="AO273" s="116">
        <f>IF(AO$6="",0,IF($T269=справочники!$E$8,$T267+$T271*(AO$1-$AA$1),IF($T269=справочники!$E$9,$T267*POWER($T271,(AO$1-$AA$1)),IF($T269=справочники!$E$10,POWER($T267,$T271*(AO$1-$AA$1)),0))))</f>
        <v>0</v>
      </c>
      <c r="AP273" s="116">
        <f>IF(AP$6="",0,IF($T269=справочники!$E$8,$T267+$T271*(AP$1-$AA$1),IF($T269=справочники!$E$9,$T267*POWER($T271,(AP$1-$AA$1)),IF($T269=справочники!$E$10,POWER($T267,$T271*(AP$1-$AA$1)),0))))</f>
        <v>0</v>
      </c>
      <c r="AQ273" s="116">
        <f>IF(AQ$6="",0,IF($T269=справочники!$E$8,$T267+$T271*(AQ$1-$AA$1),IF($T269=справочники!$E$9,$T267*POWER($T271,(AQ$1-$AA$1)),IF($T269=справочники!$E$10,POWER($T267,$T271*(AQ$1-$AA$1)),0))))</f>
        <v>0</v>
      </c>
      <c r="AR273" s="116">
        <f>IF(AR$6="",0,IF($T269=справочники!$E$8,$T267+$T271*(AR$1-$AA$1),IF($T269=справочники!$E$9,$T267*POWER($T271,(AR$1-$AA$1)),IF($T269=справочники!$E$10,POWER($T267,$T271*(AR$1-$AA$1)),0))))</f>
        <v>0</v>
      </c>
      <c r="AS273" s="116">
        <f>IF(AS$6="",0,IF($T269=справочники!$E$8,$T267+$T271*(AS$1-$AA$1),IF($T269=справочники!$E$9,$T267*POWER($T271,(AS$1-$AA$1)),IF($T269=справочники!$E$10,POWER($T267,$T271*(AS$1-$AA$1)),0))))</f>
        <v>0</v>
      </c>
      <c r="AT273" s="116">
        <f>IF(AT$6="",0,IF($T269=справочники!$E$8,$T267+$T271*(AT$1-$AA$1),IF($T269=справочники!$E$9,$T267*POWER($T271,(AT$1-$AA$1)),IF($T269=справочники!$E$10,POWER($T267,$T271*(AT$1-$AA$1)),0))))</f>
        <v>0</v>
      </c>
      <c r="AU273" s="116">
        <f>IF(AU$6="",0,IF($T269=справочники!$E$8,$T267+$T271*(AU$1-$AA$1),IF($T269=справочники!$E$9,$T267*POWER($T271,(AU$1-$AA$1)),IF($T269=справочники!$E$10,POWER($T267,$T271*(AU$1-$AA$1)),0))))</f>
        <v>0</v>
      </c>
      <c r="AV273" s="116">
        <f>IF(AV$6="",0,IF($T269=справочники!$E$8,$T267+$T271*(AV$1-$AA$1),IF($T269=справочники!$E$9,$T267*POWER($T271,(AV$1-$AA$1)),IF($T269=справочники!$E$10,POWER($T267,$T271*(AV$1-$AA$1)),0))))</f>
        <v>0</v>
      </c>
      <c r="AW273" s="116">
        <f>IF(AW$6="",0,IF($T269=справочники!$E$8,$T267+$T271*(AW$1-$AA$1),IF($T269=справочники!$E$9,$T267*POWER($T271,(AW$1-$AA$1)),IF($T269=справочники!$E$10,POWER($T267,$T271*(AW$1-$AA$1)),0))))</f>
        <v>0</v>
      </c>
      <c r="AX273" s="116">
        <f>IF(AX$6="",0,IF($T269=справочники!$E$8,$T267+$T271*(AX$1-$AA$1),IF($T269=справочники!$E$9,$T267*POWER($T271,(AX$1-$AA$1)),IF($T269=справочники!$E$10,POWER($T267,$T271*(AX$1-$AA$1)),0))))</f>
        <v>0</v>
      </c>
      <c r="AY273" s="116">
        <f>IF(AY$6="",0,IF($T269=справочники!$E$8,$T267+$T271*(AY$1-$AA$1),IF($T269=справочники!$E$9,$T267*POWER($T271,(AY$1-$AA$1)),IF($T269=справочники!$E$10,POWER($T267,$T271*(AY$1-$AA$1)),0))))</f>
        <v>0</v>
      </c>
      <c r="AZ273" s="116">
        <f>IF(AZ$6="",0,IF($T269=справочники!$E$8,$T267+$T271*(AZ$1-$AA$1),IF($T269=справочники!$E$9,$T267*POWER($T271,(AZ$1-$AA$1)),IF($T269=справочники!$E$10,POWER($T267,$T271*(AZ$1-$AA$1)),0))))</f>
        <v>0</v>
      </c>
      <c r="BA273" s="116">
        <f>IF(BA$6="",0,IF($T269=справочники!$E$8,$T267+$T271*(BA$1-$AA$1),IF($T269=справочники!$E$9,$T267*POWER($T271,(BA$1-$AA$1)),IF($T269=справочники!$E$10,POWER($T267,$T271*(BA$1-$AA$1)),0))))</f>
        <v>0</v>
      </c>
      <c r="BB273" s="116">
        <f>IF(BB$6="",0,IF($T269=справочники!$E$8,$T267+$T271*(BB$1-$AA$1),IF($T269=справочники!$E$9,$T267*POWER($T271,(BB$1-$AA$1)),IF($T269=справочники!$E$10,POWER($T267,$T271*(BB$1-$AA$1)),0))))</f>
        <v>0</v>
      </c>
      <c r="BC273" s="116">
        <f>IF(BC$6="",0,IF($T269=справочники!$E$8,$T267+$T271*(BC$1-$AA$1),IF($T269=справочники!$E$9,$T267*POWER($T271,(BC$1-$AA$1)),IF($T269=справочники!$E$10,POWER($T267,$T271*(BC$1-$AA$1)),0))))</f>
        <v>0</v>
      </c>
      <c r="BD273" s="117">
        <f>IF(BD$6="",0,IF($T269=справочники!$E$8,$T267+$T271*(BD$1-$AA$1),IF($T269=справочники!$E$9,$T267*POWER($T271,(BD$1-$AA$1)),IF($T269=справочники!$E$10,POWER($T267,$T271*(BD$1-$AA$1)),0))))</f>
        <v>0</v>
      </c>
      <c r="BE273" s="3"/>
      <c r="BF273" s="3"/>
    </row>
    <row r="274" spans="1:58" ht="4.05" customHeight="1" x14ac:dyDescent="0.25">
      <c r="A274" s="1"/>
      <c r="B274" s="1"/>
      <c r="C274" s="1"/>
      <c r="D274" s="1"/>
      <c r="E274" s="1"/>
      <c r="F274" s="58"/>
      <c r="G274" s="5"/>
      <c r="H274" s="1"/>
      <c r="I274" s="1"/>
      <c r="J274" s="1"/>
      <c r="K274" s="1"/>
      <c r="L274" s="1"/>
      <c r="M274" s="5"/>
      <c r="N274" s="1"/>
      <c r="O274" s="1"/>
      <c r="P274" s="1"/>
      <c r="Q274" s="1"/>
      <c r="R274" s="1"/>
      <c r="S274" s="5"/>
      <c r="T274" s="1"/>
      <c r="U274" s="25"/>
      <c r="V274" s="1"/>
      <c r="W274" s="12"/>
      <c r="X274" s="10"/>
      <c r="Y274" s="54"/>
      <c r="Z274" s="118"/>
      <c r="AA274" s="119"/>
      <c r="AB274" s="119"/>
      <c r="AC274" s="119"/>
      <c r="AD274" s="119"/>
      <c r="AE274" s="119"/>
      <c r="AF274" s="119"/>
      <c r="AG274" s="119"/>
      <c r="AH274" s="119"/>
      <c r="AI274" s="119"/>
      <c r="AJ274" s="119"/>
      <c r="AK274" s="119"/>
      <c r="AL274" s="119"/>
      <c r="AM274" s="119"/>
      <c r="AN274" s="119"/>
      <c r="AO274" s="119"/>
      <c r="AP274" s="119"/>
      <c r="AQ274" s="119"/>
      <c r="AR274" s="119"/>
      <c r="AS274" s="119"/>
      <c r="AT274" s="119"/>
      <c r="AU274" s="119"/>
      <c r="AV274" s="119"/>
      <c r="AW274" s="119"/>
      <c r="AX274" s="119"/>
      <c r="AY274" s="119"/>
      <c r="AZ274" s="119"/>
      <c r="BA274" s="119"/>
      <c r="BB274" s="119"/>
      <c r="BC274" s="119"/>
      <c r="BD274" s="120"/>
      <c r="BE274" s="1"/>
      <c r="BF274" s="1"/>
    </row>
    <row r="275" spans="1:58" x14ac:dyDescent="0.25">
      <c r="A275" s="1"/>
      <c r="B275" s="1"/>
      <c r="C275" s="1"/>
      <c r="D275" s="1"/>
      <c r="E275" s="1"/>
      <c r="F275" s="58"/>
      <c r="G275" s="5" t="s">
        <v>7</v>
      </c>
      <c r="H275" s="1"/>
      <c r="I275" s="1" t="s">
        <v>116</v>
      </c>
      <c r="J275" s="1"/>
      <c r="K275" s="1"/>
      <c r="L275" s="1"/>
      <c r="M275" s="5" t="s">
        <v>7</v>
      </c>
      <c r="N275" s="1" t="s">
        <v>116</v>
      </c>
      <c r="O275" s="1"/>
      <c r="P275" s="1"/>
      <c r="Q275" s="1" t="s">
        <v>67</v>
      </c>
      <c r="R275" s="1"/>
      <c r="S275" s="5" t="s">
        <v>7</v>
      </c>
      <c r="T275" s="19"/>
      <c r="U275" s="25"/>
      <c r="V275" s="1"/>
      <c r="W275" s="12"/>
      <c r="X275" s="10"/>
      <c r="Y275" s="54"/>
      <c r="Z275" s="118"/>
      <c r="AA275" s="119"/>
      <c r="AB275" s="119"/>
      <c r="AC275" s="119"/>
      <c r="AD275" s="119"/>
      <c r="AE275" s="119"/>
      <c r="AF275" s="119"/>
      <c r="AG275" s="119"/>
      <c r="AH275" s="119"/>
      <c r="AI275" s="119"/>
      <c r="AJ275" s="119"/>
      <c r="AK275" s="119"/>
      <c r="AL275" s="119"/>
      <c r="AM275" s="119"/>
      <c r="AN275" s="119"/>
      <c r="AO275" s="119"/>
      <c r="AP275" s="119"/>
      <c r="AQ275" s="119"/>
      <c r="AR275" s="119"/>
      <c r="AS275" s="119"/>
      <c r="AT275" s="119"/>
      <c r="AU275" s="119"/>
      <c r="AV275" s="119"/>
      <c r="AW275" s="119"/>
      <c r="AX275" s="119"/>
      <c r="AY275" s="119"/>
      <c r="AZ275" s="119"/>
      <c r="BA275" s="119"/>
      <c r="BB275" s="119"/>
      <c r="BC275" s="119"/>
      <c r="BD275" s="120"/>
      <c r="BE275" s="1"/>
      <c r="BF275" s="1"/>
    </row>
    <row r="276" spans="1:58" ht="4.05" customHeight="1" x14ac:dyDescent="0.25">
      <c r="A276" s="1"/>
      <c r="B276" s="1"/>
      <c r="C276" s="1"/>
      <c r="D276" s="1"/>
      <c r="E276" s="1"/>
      <c r="F276" s="58"/>
      <c r="G276" s="5"/>
      <c r="H276" s="1"/>
      <c r="I276" s="1"/>
      <c r="J276" s="1"/>
      <c r="K276" s="1"/>
      <c r="L276" s="1"/>
      <c r="M276" s="5"/>
      <c r="N276" s="1"/>
      <c r="O276" s="1"/>
      <c r="P276" s="1"/>
      <c r="Q276" s="1"/>
      <c r="R276" s="1"/>
      <c r="S276" s="5"/>
      <c r="T276" s="1"/>
      <c r="U276" s="25"/>
      <c r="V276" s="1"/>
      <c r="W276" s="12"/>
      <c r="X276" s="10"/>
      <c r="Y276" s="54"/>
      <c r="Z276" s="118"/>
      <c r="AA276" s="119"/>
      <c r="AB276" s="119"/>
      <c r="AC276" s="119"/>
      <c r="AD276" s="119"/>
      <c r="AE276" s="119"/>
      <c r="AF276" s="119"/>
      <c r="AG276" s="119"/>
      <c r="AH276" s="119"/>
      <c r="AI276" s="119"/>
      <c r="AJ276" s="119"/>
      <c r="AK276" s="119"/>
      <c r="AL276" s="119"/>
      <c r="AM276" s="119"/>
      <c r="AN276" s="119"/>
      <c r="AO276" s="119"/>
      <c r="AP276" s="119"/>
      <c r="AQ276" s="119"/>
      <c r="AR276" s="119"/>
      <c r="AS276" s="119"/>
      <c r="AT276" s="119"/>
      <c r="AU276" s="119"/>
      <c r="AV276" s="119"/>
      <c r="AW276" s="119"/>
      <c r="AX276" s="119"/>
      <c r="AY276" s="119"/>
      <c r="AZ276" s="119"/>
      <c r="BA276" s="119"/>
      <c r="BB276" s="119"/>
      <c r="BC276" s="119"/>
      <c r="BD276" s="120"/>
      <c r="BE276" s="1"/>
      <c r="BF276" s="1"/>
    </row>
    <row r="277" spans="1:58" s="24" customFormat="1" x14ac:dyDescent="0.25">
      <c r="A277" s="20"/>
      <c r="B277" s="20"/>
      <c r="C277" s="20"/>
      <c r="D277" s="20"/>
      <c r="E277" s="20"/>
      <c r="F277" s="63"/>
      <c r="G277" s="21" t="s">
        <v>7</v>
      </c>
      <c r="H277" s="20"/>
      <c r="I277" s="20" t="s">
        <v>107</v>
      </c>
      <c r="J277" s="20"/>
      <c r="K277" s="20"/>
      <c r="L277" s="20"/>
      <c r="M277" s="21"/>
      <c r="N277" s="20"/>
      <c r="O277" s="20"/>
      <c r="P277" s="20"/>
      <c r="Q277" s="34" t="s">
        <v>17</v>
      </c>
      <c r="R277" s="20"/>
      <c r="S277" s="21" t="s">
        <v>7</v>
      </c>
      <c r="T277" s="35"/>
      <c r="U277" s="27"/>
      <c r="V277" s="20"/>
      <c r="W277" s="22"/>
      <c r="X277" s="23"/>
      <c r="Y277" s="55"/>
      <c r="Z277" s="123"/>
      <c r="AA277" s="124"/>
      <c r="AB277" s="124"/>
      <c r="AC277" s="124"/>
      <c r="AD277" s="124"/>
      <c r="AE277" s="124"/>
      <c r="AF277" s="124"/>
      <c r="AG277" s="124"/>
      <c r="AH277" s="124"/>
      <c r="AI277" s="124"/>
      <c r="AJ277" s="124"/>
      <c r="AK277" s="124"/>
      <c r="AL277" s="124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4"/>
      <c r="AW277" s="124"/>
      <c r="AX277" s="124"/>
      <c r="AY277" s="124"/>
      <c r="AZ277" s="124"/>
      <c r="BA277" s="124"/>
      <c r="BB277" s="124"/>
      <c r="BC277" s="124"/>
      <c r="BD277" s="125"/>
      <c r="BE277" s="20"/>
      <c r="BF277" s="20"/>
    </row>
    <row r="278" spans="1:58" ht="4.05" customHeight="1" x14ac:dyDescent="0.25">
      <c r="A278" s="1"/>
      <c r="B278" s="1"/>
      <c r="C278" s="1"/>
      <c r="D278" s="1"/>
      <c r="E278" s="1"/>
      <c r="F278" s="58"/>
      <c r="G278" s="5"/>
      <c r="H278" s="1"/>
      <c r="I278" s="1"/>
      <c r="J278" s="1"/>
      <c r="K278" s="1"/>
      <c r="L278" s="1"/>
      <c r="M278" s="5"/>
      <c r="N278" s="1"/>
      <c r="O278" s="1"/>
      <c r="P278" s="1"/>
      <c r="Q278" s="1"/>
      <c r="R278" s="1"/>
      <c r="S278" s="5"/>
      <c r="T278" s="1"/>
      <c r="U278" s="25"/>
      <c r="V278" s="1"/>
      <c r="W278" s="12"/>
      <c r="X278" s="10"/>
      <c r="Y278" s="54"/>
      <c r="Z278" s="118"/>
      <c r="AA278" s="119"/>
      <c r="AB278" s="119"/>
      <c r="AC278" s="119"/>
      <c r="AD278" s="119"/>
      <c r="AE278" s="119"/>
      <c r="AF278" s="119"/>
      <c r="AG278" s="119"/>
      <c r="AH278" s="119"/>
      <c r="AI278" s="119"/>
      <c r="AJ278" s="119"/>
      <c r="AK278" s="119"/>
      <c r="AL278" s="119"/>
      <c r="AM278" s="119"/>
      <c r="AN278" s="119"/>
      <c r="AO278" s="119"/>
      <c r="AP278" s="119"/>
      <c r="AQ278" s="119"/>
      <c r="AR278" s="119"/>
      <c r="AS278" s="119"/>
      <c r="AT278" s="119"/>
      <c r="AU278" s="119"/>
      <c r="AV278" s="119"/>
      <c r="AW278" s="119"/>
      <c r="AX278" s="119"/>
      <c r="AY278" s="119"/>
      <c r="AZ278" s="119"/>
      <c r="BA278" s="119"/>
      <c r="BB278" s="119"/>
      <c r="BC278" s="119"/>
      <c r="BD278" s="120"/>
      <c r="BE278" s="1"/>
      <c r="BF278" s="1"/>
    </row>
    <row r="279" spans="1:58" s="39" customFormat="1" x14ac:dyDescent="0.25">
      <c r="A279" s="38"/>
      <c r="B279" s="38"/>
      <c r="C279" s="38"/>
      <c r="D279" s="38"/>
      <c r="E279" s="38"/>
      <c r="F279" s="64">
        <v>2</v>
      </c>
      <c r="G279" s="21" t="s">
        <v>7</v>
      </c>
      <c r="H279" s="38"/>
      <c r="I279" s="38" t="s">
        <v>35</v>
      </c>
      <c r="J279" s="38"/>
      <c r="K279" s="38"/>
      <c r="L279" s="38"/>
      <c r="M279" s="21"/>
      <c r="N279" s="38" t="str">
        <f>N275</f>
        <v>ст-ть маркетинга за 1 ед</v>
      </c>
      <c r="O279" s="38"/>
      <c r="P279" s="38"/>
      <c r="Q279" s="38" t="s">
        <v>67</v>
      </c>
      <c r="R279" s="38"/>
      <c r="S279" s="21"/>
      <c r="T279" s="38"/>
      <c r="U279" s="27"/>
      <c r="V279" s="38"/>
      <c r="W279" s="22"/>
      <c r="X279" s="22"/>
      <c r="Y279" s="55"/>
      <c r="Z279" s="137"/>
      <c r="AA279" s="152">
        <f>IF(AA$6="",0,$T275)</f>
        <v>0</v>
      </c>
      <c r="AB279" s="152">
        <f>IF(AB$6="",0,$T275*POWER(1+$T277,(AB$1-$AA$1)))</f>
        <v>0</v>
      </c>
      <c r="AC279" s="152">
        <f t="shared" ref="AC279:BD279" si="151">IF(AC$6="",0,$T275*POWER(1+$T277,(AC$1-$AA$1)))</f>
        <v>0</v>
      </c>
      <c r="AD279" s="152">
        <f t="shared" si="151"/>
        <v>0</v>
      </c>
      <c r="AE279" s="152">
        <f t="shared" si="151"/>
        <v>0</v>
      </c>
      <c r="AF279" s="152">
        <f t="shared" si="151"/>
        <v>0</v>
      </c>
      <c r="AG279" s="152">
        <f t="shared" si="151"/>
        <v>0</v>
      </c>
      <c r="AH279" s="152">
        <f t="shared" si="151"/>
        <v>0</v>
      </c>
      <c r="AI279" s="152">
        <f t="shared" si="151"/>
        <v>0</v>
      </c>
      <c r="AJ279" s="152">
        <f t="shared" si="151"/>
        <v>0</v>
      </c>
      <c r="AK279" s="152">
        <f t="shared" si="151"/>
        <v>0</v>
      </c>
      <c r="AL279" s="152">
        <f t="shared" si="151"/>
        <v>0</v>
      </c>
      <c r="AM279" s="152">
        <f t="shared" si="151"/>
        <v>0</v>
      </c>
      <c r="AN279" s="152">
        <f t="shared" si="151"/>
        <v>0</v>
      </c>
      <c r="AO279" s="152">
        <f t="shared" si="151"/>
        <v>0</v>
      </c>
      <c r="AP279" s="152">
        <f t="shared" si="151"/>
        <v>0</v>
      </c>
      <c r="AQ279" s="152">
        <f t="shared" si="151"/>
        <v>0</v>
      </c>
      <c r="AR279" s="152">
        <f t="shared" si="151"/>
        <v>0</v>
      </c>
      <c r="AS279" s="152">
        <f t="shared" si="151"/>
        <v>0</v>
      </c>
      <c r="AT279" s="152">
        <f t="shared" si="151"/>
        <v>0</v>
      </c>
      <c r="AU279" s="152">
        <f t="shared" si="151"/>
        <v>0</v>
      </c>
      <c r="AV279" s="152">
        <f t="shared" si="151"/>
        <v>0</v>
      </c>
      <c r="AW279" s="152">
        <f t="shared" si="151"/>
        <v>0</v>
      </c>
      <c r="AX279" s="152">
        <f t="shared" si="151"/>
        <v>0</v>
      </c>
      <c r="AY279" s="152">
        <f t="shared" si="151"/>
        <v>0</v>
      </c>
      <c r="AZ279" s="152">
        <f t="shared" si="151"/>
        <v>0</v>
      </c>
      <c r="BA279" s="152">
        <f t="shared" si="151"/>
        <v>0</v>
      </c>
      <c r="BB279" s="152">
        <f t="shared" si="151"/>
        <v>0</v>
      </c>
      <c r="BC279" s="152">
        <f t="shared" si="151"/>
        <v>0</v>
      </c>
      <c r="BD279" s="153">
        <f t="shared" si="151"/>
        <v>0</v>
      </c>
      <c r="BE279" s="38"/>
      <c r="BF279" s="38"/>
    </row>
    <row r="280" spans="1:58" ht="4.05" customHeight="1" x14ac:dyDescent="0.25">
      <c r="A280" s="1"/>
      <c r="B280" s="1"/>
      <c r="C280" s="1"/>
      <c r="D280" s="1"/>
      <c r="E280" s="1"/>
      <c r="F280" s="58">
        <v>1</v>
      </c>
      <c r="G280" s="5"/>
      <c r="H280" s="1"/>
      <c r="I280" s="1"/>
      <c r="J280" s="1"/>
      <c r="K280" s="1"/>
      <c r="L280" s="1"/>
      <c r="M280" s="5"/>
      <c r="N280" s="1"/>
      <c r="O280" s="1"/>
      <c r="P280" s="1"/>
      <c r="Q280" s="1"/>
      <c r="R280" s="1"/>
      <c r="S280" s="5"/>
      <c r="T280" s="1"/>
      <c r="U280" s="25"/>
      <c r="V280" s="1"/>
      <c r="W280" s="12"/>
      <c r="X280" s="10"/>
      <c r="Y280" s="54"/>
      <c r="Z280" s="118"/>
      <c r="AA280" s="119"/>
      <c r="AB280" s="119"/>
      <c r="AC280" s="119"/>
      <c r="AD280" s="119"/>
      <c r="AE280" s="119"/>
      <c r="AF280" s="119"/>
      <c r="AG280" s="119"/>
      <c r="AH280" s="119"/>
      <c r="AI280" s="119"/>
      <c r="AJ280" s="119"/>
      <c r="AK280" s="119"/>
      <c r="AL280" s="119"/>
      <c r="AM280" s="119"/>
      <c r="AN280" s="119"/>
      <c r="AO280" s="119"/>
      <c r="AP280" s="119"/>
      <c r="AQ280" s="119"/>
      <c r="AR280" s="119"/>
      <c r="AS280" s="119"/>
      <c r="AT280" s="119"/>
      <c r="AU280" s="119"/>
      <c r="AV280" s="119"/>
      <c r="AW280" s="119"/>
      <c r="AX280" s="119"/>
      <c r="AY280" s="119"/>
      <c r="AZ280" s="119"/>
      <c r="BA280" s="119"/>
      <c r="BB280" s="119"/>
      <c r="BC280" s="119"/>
      <c r="BD280" s="120"/>
      <c r="BE280" s="1"/>
      <c r="BF280" s="1"/>
    </row>
    <row r="281" spans="1:58" s="4" customFormat="1" x14ac:dyDescent="0.25">
      <c r="A281" s="3"/>
      <c r="B281" s="3"/>
      <c r="C281" s="3"/>
      <c r="D281" s="3"/>
      <c r="E281" s="3"/>
      <c r="F281" s="62">
        <v>1</v>
      </c>
      <c r="G281" s="53"/>
      <c r="H281" s="13" t="str">
        <f>$H$213</f>
        <v>Постоянные расходы</v>
      </c>
      <c r="I281" s="3"/>
      <c r="J281" s="3"/>
      <c r="K281" s="3"/>
      <c r="L281" s="3"/>
      <c r="M281" s="5" t="s">
        <v>7</v>
      </c>
      <c r="N281" s="3" t="s">
        <v>117</v>
      </c>
      <c r="O281" s="3"/>
      <c r="P281" s="3"/>
      <c r="Q281" s="3" t="s">
        <v>67</v>
      </c>
      <c r="R281" s="3"/>
      <c r="S281" s="5"/>
      <c r="T281" s="3"/>
      <c r="U281" s="25"/>
      <c r="V281" s="3"/>
      <c r="W281" s="12">
        <f>SUM($Y281:$BE281)</f>
        <v>0</v>
      </c>
      <c r="X281" s="12"/>
      <c r="Y281" s="54"/>
      <c r="Z281" s="115"/>
      <c r="AA281" s="116">
        <f>IF(AA$6="",0,AA273*AA279)</f>
        <v>0</v>
      </c>
      <c r="AB281" s="116">
        <f t="shared" ref="AB281:BD281" si="152">IF(AB$6="",0,AB273*AB279)</f>
        <v>0</v>
      </c>
      <c r="AC281" s="116">
        <f t="shared" si="152"/>
        <v>0</v>
      </c>
      <c r="AD281" s="116">
        <f t="shared" si="152"/>
        <v>0</v>
      </c>
      <c r="AE281" s="116">
        <f t="shared" si="152"/>
        <v>0</v>
      </c>
      <c r="AF281" s="116">
        <f t="shared" si="152"/>
        <v>0</v>
      </c>
      <c r="AG281" s="116">
        <f t="shared" si="152"/>
        <v>0</v>
      </c>
      <c r="AH281" s="116">
        <f t="shared" si="152"/>
        <v>0</v>
      </c>
      <c r="AI281" s="116">
        <f t="shared" si="152"/>
        <v>0</v>
      </c>
      <c r="AJ281" s="116">
        <f t="shared" si="152"/>
        <v>0</v>
      </c>
      <c r="AK281" s="116">
        <f t="shared" si="152"/>
        <v>0</v>
      </c>
      <c r="AL281" s="116">
        <f t="shared" si="152"/>
        <v>0</v>
      </c>
      <c r="AM281" s="116">
        <f t="shared" si="152"/>
        <v>0</v>
      </c>
      <c r="AN281" s="116">
        <f t="shared" si="152"/>
        <v>0</v>
      </c>
      <c r="AO281" s="116">
        <f t="shared" si="152"/>
        <v>0</v>
      </c>
      <c r="AP281" s="116">
        <f t="shared" si="152"/>
        <v>0</v>
      </c>
      <c r="AQ281" s="116">
        <f t="shared" si="152"/>
        <v>0</v>
      </c>
      <c r="AR281" s="116">
        <f t="shared" si="152"/>
        <v>0</v>
      </c>
      <c r="AS281" s="116">
        <f t="shared" si="152"/>
        <v>0</v>
      </c>
      <c r="AT281" s="116">
        <f t="shared" si="152"/>
        <v>0</v>
      </c>
      <c r="AU281" s="116">
        <f t="shared" si="152"/>
        <v>0</v>
      </c>
      <c r="AV281" s="116">
        <f t="shared" si="152"/>
        <v>0</v>
      </c>
      <c r="AW281" s="116">
        <f t="shared" si="152"/>
        <v>0</v>
      </c>
      <c r="AX281" s="116">
        <f t="shared" si="152"/>
        <v>0</v>
      </c>
      <c r="AY281" s="116">
        <f t="shared" si="152"/>
        <v>0</v>
      </c>
      <c r="AZ281" s="116">
        <f t="shared" si="152"/>
        <v>0</v>
      </c>
      <c r="BA281" s="116">
        <f t="shared" si="152"/>
        <v>0</v>
      </c>
      <c r="BB281" s="116">
        <f t="shared" si="152"/>
        <v>0</v>
      </c>
      <c r="BC281" s="116">
        <f t="shared" si="152"/>
        <v>0</v>
      </c>
      <c r="BD281" s="117">
        <f t="shared" si="152"/>
        <v>0</v>
      </c>
      <c r="BE281" s="3"/>
      <c r="BF281" s="3"/>
    </row>
    <row r="282" spans="1:58" ht="4.05" customHeight="1" x14ac:dyDescent="0.25">
      <c r="A282" s="1"/>
      <c r="B282" s="1"/>
      <c r="C282" s="1"/>
      <c r="D282" s="1"/>
      <c r="E282" s="1"/>
      <c r="F282" s="58">
        <v>1</v>
      </c>
      <c r="G282" s="5"/>
      <c r="H282" s="45"/>
      <c r="I282" s="45"/>
      <c r="J282" s="45"/>
      <c r="K282" s="45"/>
      <c r="L282" s="45"/>
      <c r="M282" s="47"/>
      <c r="N282" s="45"/>
      <c r="O282" s="45"/>
      <c r="P282" s="45"/>
      <c r="Q282" s="45"/>
      <c r="R282" s="1"/>
      <c r="S282" s="5"/>
      <c r="T282" s="1"/>
      <c r="U282" s="25"/>
      <c r="V282" s="1"/>
      <c r="W282" s="49"/>
      <c r="X282" s="10"/>
      <c r="Y282" s="54"/>
      <c r="Z282" s="118"/>
      <c r="AA282" s="133"/>
      <c r="AB282" s="133"/>
      <c r="AC282" s="133"/>
      <c r="AD282" s="133"/>
      <c r="AE282" s="133"/>
      <c r="AF282" s="133"/>
      <c r="AG282" s="133"/>
      <c r="AH282" s="133"/>
      <c r="AI282" s="133"/>
      <c r="AJ282" s="133"/>
      <c r="AK282" s="133"/>
      <c r="AL282" s="133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33"/>
      <c r="AW282" s="133"/>
      <c r="AX282" s="133"/>
      <c r="AY282" s="133"/>
      <c r="AZ282" s="133"/>
      <c r="BA282" s="133"/>
      <c r="BB282" s="133"/>
      <c r="BC282" s="133"/>
      <c r="BD282" s="134"/>
      <c r="BE282" s="1"/>
      <c r="BF282" s="1"/>
    </row>
    <row r="283" spans="1:58" ht="7.05" customHeight="1" x14ac:dyDescent="0.25">
      <c r="A283" s="1"/>
      <c r="B283" s="1"/>
      <c r="C283" s="1"/>
      <c r="D283" s="1"/>
      <c r="E283" s="1"/>
      <c r="F283" s="58">
        <v>1</v>
      </c>
      <c r="G283" s="5"/>
      <c r="H283" s="1"/>
      <c r="I283" s="1"/>
      <c r="J283" s="1"/>
      <c r="K283" s="1"/>
      <c r="L283" s="1"/>
      <c r="M283" s="5"/>
      <c r="N283" s="1"/>
      <c r="O283" s="1"/>
      <c r="P283" s="1"/>
      <c r="Q283" s="1"/>
      <c r="R283" s="1"/>
      <c r="S283" s="5"/>
      <c r="T283" s="1"/>
      <c r="U283" s="25"/>
      <c r="V283" s="1"/>
      <c r="W283" s="12"/>
      <c r="X283" s="10"/>
      <c r="Y283" s="54"/>
      <c r="Z283" s="118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20"/>
      <c r="BE283" s="1"/>
      <c r="BF283" s="1"/>
    </row>
    <row r="284" spans="1:58" ht="12.6" thickBot="1" x14ac:dyDescent="0.3">
      <c r="A284" s="1"/>
      <c r="B284" s="1"/>
      <c r="C284" s="1"/>
      <c r="D284" s="1"/>
      <c r="E284" s="1"/>
      <c r="F284" s="58"/>
      <c r="G284" s="5" t="s">
        <v>7</v>
      </c>
      <c r="H284" s="1"/>
      <c r="I284" s="1" t="s">
        <v>108</v>
      </c>
      <c r="J284" s="1"/>
      <c r="K284" s="1"/>
      <c r="L284" s="1"/>
      <c r="M284" s="5" t="s">
        <v>7</v>
      </c>
      <c r="N284" s="51" t="s">
        <v>29</v>
      </c>
      <c r="O284" s="1"/>
      <c r="P284" s="1"/>
      <c r="Q284" s="1" t="s">
        <v>30</v>
      </c>
      <c r="R284" s="1"/>
      <c r="S284" s="5" t="s">
        <v>7</v>
      </c>
      <c r="T284" s="19"/>
      <c r="U284" s="25"/>
      <c r="V284" s="1"/>
      <c r="W284" s="12"/>
      <c r="X284" s="10"/>
      <c r="Y284" s="54"/>
      <c r="Z284" s="118"/>
      <c r="AA284" s="119"/>
      <c r="AB284" s="119"/>
      <c r="AC284" s="119"/>
      <c r="AD284" s="119"/>
      <c r="AE284" s="119"/>
      <c r="AF284" s="119"/>
      <c r="AG284" s="119"/>
      <c r="AH284" s="119"/>
      <c r="AI284" s="119"/>
      <c r="AJ284" s="119"/>
      <c r="AK284" s="119"/>
      <c r="AL284" s="119"/>
      <c r="AM284" s="119"/>
      <c r="AN284" s="119"/>
      <c r="AO284" s="119"/>
      <c r="AP284" s="119"/>
      <c r="AQ284" s="119"/>
      <c r="AR284" s="119"/>
      <c r="AS284" s="119"/>
      <c r="AT284" s="119"/>
      <c r="AU284" s="119"/>
      <c r="AV284" s="119"/>
      <c r="AW284" s="119"/>
      <c r="AX284" s="119"/>
      <c r="AY284" s="119"/>
      <c r="AZ284" s="119"/>
      <c r="BA284" s="119"/>
      <c r="BB284" s="119"/>
      <c r="BC284" s="119"/>
      <c r="BD284" s="120"/>
      <c r="BE284" s="1"/>
      <c r="BF284" s="1"/>
    </row>
    <row r="285" spans="1:58" ht="4.05" customHeight="1" thickTop="1" x14ac:dyDescent="0.25">
      <c r="A285" s="1"/>
      <c r="B285" s="1"/>
      <c r="C285" s="1"/>
      <c r="D285" s="1"/>
      <c r="E285" s="1"/>
      <c r="F285" s="58"/>
      <c r="G285" s="5"/>
      <c r="H285" s="1"/>
      <c r="I285" s="1"/>
      <c r="J285" s="1"/>
      <c r="K285" s="1"/>
      <c r="L285" s="1"/>
      <c r="M285" s="5"/>
      <c r="N285" s="1"/>
      <c r="O285" s="1"/>
      <c r="P285" s="1"/>
      <c r="Q285" s="1"/>
      <c r="R285" s="1"/>
      <c r="S285" s="5"/>
      <c r="T285" s="1"/>
      <c r="U285" s="25"/>
      <c r="V285" s="1"/>
      <c r="W285" s="12"/>
      <c r="X285" s="10"/>
      <c r="Y285" s="54"/>
      <c r="Z285" s="118"/>
      <c r="AA285" s="119"/>
      <c r="AB285" s="119"/>
      <c r="AC285" s="119"/>
      <c r="AD285" s="119"/>
      <c r="AE285" s="119"/>
      <c r="AF285" s="119"/>
      <c r="AG285" s="119"/>
      <c r="AH285" s="119"/>
      <c r="AI285" s="119"/>
      <c r="AJ285" s="119"/>
      <c r="AK285" s="119"/>
      <c r="AL285" s="119"/>
      <c r="AM285" s="119"/>
      <c r="AN285" s="119"/>
      <c r="AO285" s="119"/>
      <c r="AP285" s="119"/>
      <c r="AQ285" s="119"/>
      <c r="AR285" s="119"/>
      <c r="AS285" s="119"/>
      <c r="AT285" s="119"/>
      <c r="AU285" s="119"/>
      <c r="AV285" s="119"/>
      <c r="AW285" s="119"/>
      <c r="AX285" s="119"/>
      <c r="AY285" s="119"/>
      <c r="AZ285" s="119"/>
      <c r="BA285" s="119"/>
      <c r="BB285" s="119"/>
      <c r="BC285" s="119"/>
      <c r="BD285" s="120"/>
      <c r="BE285" s="1"/>
      <c r="BF285" s="1"/>
    </row>
    <row r="286" spans="1:58" s="24" customFormat="1" x14ac:dyDescent="0.25">
      <c r="A286" s="20"/>
      <c r="B286" s="20"/>
      <c r="C286" s="20"/>
      <c r="D286" s="20"/>
      <c r="E286" s="20"/>
      <c r="F286" s="63"/>
      <c r="G286" s="21" t="s">
        <v>7</v>
      </c>
      <c r="H286" s="20"/>
      <c r="I286" s="20" t="s">
        <v>66</v>
      </c>
      <c r="J286" s="20"/>
      <c r="K286" s="20"/>
      <c r="L286" s="20"/>
      <c r="M286" s="21"/>
      <c r="N286" s="20"/>
      <c r="O286" s="20"/>
      <c r="P286" s="20"/>
      <c r="Q286" s="20" t="s">
        <v>15</v>
      </c>
      <c r="R286" s="20"/>
      <c r="S286" s="21" t="s">
        <v>7</v>
      </c>
      <c r="T286" s="29"/>
      <c r="U286" s="27" t="s">
        <v>10</v>
      </c>
      <c r="V286" s="20"/>
      <c r="W286" s="22"/>
      <c r="X286" s="23"/>
      <c r="Y286" s="55"/>
      <c r="Z286" s="123"/>
      <c r="AA286" s="124"/>
      <c r="AB286" s="124"/>
      <c r="AC286" s="124"/>
      <c r="AD286" s="124"/>
      <c r="AE286" s="124"/>
      <c r="AF286" s="124"/>
      <c r="AG286" s="124"/>
      <c r="AH286" s="124"/>
      <c r="AI286" s="124"/>
      <c r="AJ286" s="124"/>
      <c r="AK286" s="124"/>
      <c r="AL286" s="124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4"/>
      <c r="AW286" s="124"/>
      <c r="AX286" s="124"/>
      <c r="AY286" s="124"/>
      <c r="AZ286" s="124"/>
      <c r="BA286" s="124"/>
      <c r="BB286" s="124"/>
      <c r="BC286" s="124"/>
      <c r="BD286" s="125"/>
      <c r="BE286" s="20"/>
      <c r="BF286" s="20"/>
    </row>
    <row r="287" spans="1:58" ht="4.05" customHeight="1" x14ac:dyDescent="0.25">
      <c r="A287" s="1"/>
      <c r="B287" s="1"/>
      <c r="C287" s="1"/>
      <c r="D287" s="1"/>
      <c r="E287" s="1"/>
      <c r="F287" s="58"/>
      <c r="G287" s="5"/>
      <c r="H287" s="1"/>
      <c r="I287" s="1"/>
      <c r="J287" s="1"/>
      <c r="K287" s="1"/>
      <c r="L287" s="1"/>
      <c r="M287" s="5"/>
      <c r="N287" s="1"/>
      <c r="O287" s="1"/>
      <c r="P287" s="1"/>
      <c r="Q287" s="1"/>
      <c r="R287" s="1"/>
      <c r="S287" s="5"/>
      <c r="T287" s="1"/>
      <c r="U287" s="25"/>
      <c r="V287" s="1"/>
      <c r="W287" s="12"/>
      <c r="X287" s="10"/>
      <c r="Y287" s="54"/>
      <c r="Z287" s="118"/>
      <c r="AA287" s="119"/>
      <c r="AB287" s="119"/>
      <c r="AC287" s="119"/>
      <c r="AD287" s="119"/>
      <c r="AE287" s="119"/>
      <c r="AF287" s="119"/>
      <c r="AG287" s="119"/>
      <c r="AH287" s="119"/>
      <c r="AI287" s="119"/>
      <c r="AJ287" s="119"/>
      <c r="AK287" s="119"/>
      <c r="AL287" s="119"/>
      <c r="AM287" s="119"/>
      <c r="AN287" s="119"/>
      <c r="AO287" s="119"/>
      <c r="AP287" s="119"/>
      <c r="AQ287" s="119"/>
      <c r="AR287" s="119"/>
      <c r="AS287" s="119"/>
      <c r="AT287" s="119"/>
      <c r="AU287" s="119"/>
      <c r="AV287" s="119"/>
      <c r="AW287" s="119"/>
      <c r="AX287" s="119"/>
      <c r="AY287" s="119"/>
      <c r="AZ287" s="119"/>
      <c r="BA287" s="119"/>
      <c r="BB287" s="119"/>
      <c r="BC287" s="119"/>
      <c r="BD287" s="120"/>
      <c r="BE287" s="1"/>
      <c r="BF287" s="1"/>
    </row>
    <row r="288" spans="1:58" s="24" customFormat="1" x14ac:dyDescent="0.25">
      <c r="A288" s="20"/>
      <c r="B288" s="20"/>
      <c r="C288" s="20"/>
      <c r="D288" s="20"/>
      <c r="E288" s="20"/>
      <c r="F288" s="63"/>
      <c r="G288" s="21" t="s">
        <v>7</v>
      </c>
      <c r="H288" s="20"/>
      <c r="I288" s="20" t="s">
        <v>16</v>
      </c>
      <c r="J288" s="20"/>
      <c r="K288" s="20"/>
      <c r="L288" s="20"/>
      <c r="M288" s="21"/>
      <c r="N288" s="20"/>
      <c r="O288" s="20"/>
      <c r="P288" s="20"/>
      <c r="Q288" s="20" t="str">
        <f>IF(T286=справочники!$E$8,"a+qx",IF(T286=справочники!$E$9,"aq^x",IF(T286=справочники!$E$10,"a^(qx)","??")))</f>
        <v>??</v>
      </c>
      <c r="R288" s="20"/>
      <c r="S288" s="21" t="s">
        <v>7</v>
      </c>
      <c r="T288" s="36"/>
      <c r="U288" s="27"/>
      <c r="V288" s="20"/>
      <c r="W288" s="22"/>
      <c r="X288" s="23"/>
      <c r="Y288" s="55"/>
      <c r="Z288" s="123"/>
      <c r="AA288" s="124"/>
      <c r="AB288" s="124"/>
      <c r="AC288" s="124"/>
      <c r="AD288" s="124"/>
      <c r="AE288" s="124"/>
      <c r="AF288" s="124"/>
      <c r="AG288" s="124"/>
      <c r="AH288" s="124"/>
      <c r="AI288" s="124"/>
      <c r="AJ288" s="124"/>
      <c r="AK288" s="124"/>
      <c r="AL288" s="124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4"/>
      <c r="AW288" s="124"/>
      <c r="AX288" s="124"/>
      <c r="AY288" s="124"/>
      <c r="AZ288" s="124"/>
      <c r="BA288" s="124"/>
      <c r="BB288" s="124"/>
      <c r="BC288" s="124"/>
      <c r="BD288" s="125"/>
      <c r="BE288" s="20"/>
      <c r="BF288" s="20"/>
    </row>
    <row r="289" spans="1:58" ht="4.05" customHeight="1" x14ac:dyDescent="0.25">
      <c r="A289" s="1"/>
      <c r="B289" s="1"/>
      <c r="C289" s="1"/>
      <c r="D289" s="1"/>
      <c r="E289" s="1"/>
      <c r="F289" s="58"/>
      <c r="G289" s="5"/>
      <c r="H289" s="1"/>
      <c r="I289" s="1"/>
      <c r="J289" s="1"/>
      <c r="K289" s="1"/>
      <c r="L289" s="1"/>
      <c r="M289" s="5"/>
      <c r="N289" s="1"/>
      <c r="O289" s="1"/>
      <c r="P289" s="1"/>
      <c r="Q289" s="1"/>
      <c r="R289" s="1"/>
      <c r="S289" s="5"/>
      <c r="T289" s="1"/>
      <c r="U289" s="25"/>
      <c r="V289" s="1"/>
      <c r="W289" s="12"/>
      <c r="X289" s="10"/>
      <c r="Y289" s="54"/>
      <c r="Z289" s="118"/>
      <c r="AA289" s="119"/>
      <c r="AB289" s="119"/>
      <c r="AC289" s="119"/>
      <c r="AD289" s="119"/>
      <c r="AE289" s="119"/>
      <c r="AF289" s="119"/>
      <c r="AG289" s="119"/>
      <c r="AH289" s="119"/>
      <c r="AI289" s="119"/>
      <c r="AJ289" s="119"/>
      <c r="AK289" s="119"/>
      <c r="AL289" s="119"/>
      <c r="AM289" s="119"/>
      <c r="AN289" s="119"/>
      <c r="AO289" s="119"/>
      <c r="AP289" s="119"/>
      <c r="AQ289" s="119"/>
      <c r="AR289" s="119"/>
      <c r="AS289" s="119"/>
      <c r="AT289" s="119"/>
      <c r="AU289" s="119"/>
      <c r="AV289" s="119"/>
      <c r="AW289" s="119"/>
      <c r="AX289" s="119"/>
      <c r="AY289" s="119"/>
      <c r="AZ289" s="119"/>
      <c r="BA289" s="119"/>
      <c r="BB289" s="119"/>
      <c r="BC289" s="119"/>
      <c r="BD289" s="120"/>
      <c r="BE289" s="1"/>
      <c r="BF289" s="1"/>
    </row>
    <row r="290" spans="1:58" s="4" customFormat="1" x14ac:dyDescent="0.25">
      <c r="A290" s="3"/>
      <c r="B290" s="3"/>
      <c r="C290" s="3"/>
      <c r="D290" s="3"/>
      <c r="E290" s="3"/>
      <c r="F290" s="62">
        <v>2</v>
      </c>
      <c r="G290" s="5" t="s">
        <v>7</v>
      </c>
      <c r="H290" s="3"/>
      <c r="I290" s="3" t="s">
        <v>31</v>
      </c>
      <c r="J290" s="3"/>
      <c r="K290" s="3"/>
      <c r="L290" s="3"/>
      <c r="M290" s="5"/>
      <c r="N290" s="3"/>
      <c r="O290" s="3"/>
      <c r="P290" s="3"/>
      <c r="Q290" s="3" t="s">
        <v>30</v>
      </c>
      <c r="R290" s="3"/>
      <c r="S290" s="5"/>
      <c r="T290" s="3"/>
      <c r="U290" s="25"/>
      <c r="V290" s="3"/>
      <c r="W290" s="12"/>
      <c r="X290" s="12"/>
      <c r="Y290" s="54"/>
      <c r="Z290" s="115"/>
      <c r="AA290" s="116">
        <f>IF(AA$6="",0,$T284)</f>
        <v>0</v>
      </c>
      <c r="AB290" s="116">
        <f>IF(AB$6="",0,IF($T286=справочники!$E$8,$T284+$T288*(AB$1-$AA$1),IF($T286=справочники!$E$9,$T284*POWER($T288,(AB$1-$AA$1)),IF($T286=справочники!$E$10,POWER($T284,$T288*(AB$1-$AA$1)),0))))</f>
        <v>0</v>
      </c>
      <c r="AC290" s="116">
        <f>IF(AC$6="",0,IF($T286=справочники!$E$8,$T284+$T288*(AC$1-$AA$1),IF($T286=справочники!$E$9,$T284*POWER($T288,(AC$1-$AA$1)),IF($T286=справочники!$E$10,POWER($T284,$T288*(AC$1-$AA$1)),0))))</f>
        <v>0</v>
      </c>
      <c r="AD290" s="116">
        <f>IF(AD$6="",0,IF($T286=справочники!$E$8,$T284+$T288*(AD$1-$AA$1),IF($T286=справочники!$E$9,$T284*POWER($T288,(AD$1-$AA$1)),IF($T286=справочники!$E$10,POWER($T284,$T288*(AD$1-$AA$1)),0))))</f>
        <v>0</v>
      </c>
      <c r="AE290" s="116">
        <f>IF(AE$6="",0,IF($T286=справочники!$E$8,$T284+$T288*(AE$1-$AA$1),IF($T286=справочники!$E$9,$T284*POWER($T288,(AE$1-$AA$1)),IF($T286=справочники!$E$10,POWER($T284,$T288*(AE$1-$AA$1)),0))))</f>
        <v>0</v>
      </c>
      <c r="AF290" s="116">
        <f>IF(AF$6="",0,IF($T286=справочники!$E$8,$T284+$T288*(AF$1-$AA$1),IF($T286=справочники!$E$9,$T284*POWER($T288,(AF$1-$AA$1)),IF($T286=справочники!$E$10,POWER($T284,$T288*(AF$1-$AA$1)),0))))</f>
        <v>0</v>
      </c>
      <c r="AG290" s="116">
        <f>IF(AG$6="",0,IF($T286=справочники!$E$8,$T284+$T288*(AG$1-$AA$1),IF($T286=справочники!$E$9,$T284*POWER($T288,(AG$1-$AA$1)),IF($T286=справочники!$E$10,POWER($T284,$T288*(AG$1-$AA$1)),0))))</f>
        <v>0</v>
      </c>
      <c r="AH290" s="116">
        <f>IF(AH$6="",0,IF($T286=справочники!$E$8,$T284+$T288*(AH$1-$AA$1),IF($T286=справочники!$E$9,$T284*POWER($T288,(AH$1-$AA$1)),IF($T286=справочники!$E$10,POWER($T284,$T288*(AH$1-$AA$1)),0))))</f>
        <v>0</v>
      </c>
      <c r="AI290" s="116">
        <f>IF(AI$6="",0,IF($T286=справочники!$E$8,$T284+$T288*(AI$1-$AA$1),IF($T286=справочники!$E$9,$T284*POWER($T288,(AI$1-$AA$1)),IF($T286=справочники!$E$10,POWER($T284,$T288*(AI$1-$AA$1)),0))))</f>
        <v>0</v>
      </c>
      <c r="AJ290" s="116">
        <f>IF(AJ$6="",0,IF($T286=справочники!$E$8,$T284+$T288*(AJ$1-$AA$1),IF($T286=справочники!$E$9,$T284*POWER($T288,(AJ$1-$AA$1)),IF($T286=справочники!$E$10,POWER($T284,$T288*(AJ$1-$AA$1)),0))))</f>
        <v>0</v>
      </c>
      <c r="AK290" s="116">
        <f>IF(AK$6="",0,IF($T286=справочники!$E$8,$T284+$T288*(AK$1-$AA$1),IF($T286=справочники!$E$9,$T284*POWER($T288,(AK$1-$AA$1)),IF($T286=справочники!$E$10,POWER($T284,$T288*(AK$1-$AA$1)),0))))</f>
        <v>0</v>
      </c>
      <c r="AL290" s="116">
        <f>IF(AL$6="",0,IF($T286=справочники!$E$8,$T284+$T288*(AL$1-$AA$1),IF($T286=справочники!$E$9,$T284*POWER($T288,(AL$1-$AA$1)),IF($T286=справочники!$E$10,POWER($T284,$T288*(AL$1-$AA$1)),0))))</f>
        <v>0</v>
      </c>
      <c r="AM290" s="116">
        <f>IF(AM$6="",0,IF($T286=справочники!$E$8,$T284+$T288*(AM$1-$AA$1),IF($T286=справочники!$E$9,$T284*POWER($T288,(AM$1-$AA$1)),IF($T286=справочники!$E$10,POWER($T284,$T288*(AM$1-$AA$1)),0))))</f>
        <v>0</v>
      </c>
      <c r="AN290" s="116">
        <f>IF(AN$6="",0,IF($T286=справочники!$E$8,$T284+$T288*(AN$1-$AA$1),IF($T286=справочники!$E$9,$T284*POWER($T288,(AN$1-$AA$1)),IF($T286=справочники!$E$10,POWER($T284,$T288*(AN$1-$AA$1)),0))))</f>
        <v>0</v>
      </c>
      <c r="AO290" s="116">
        <f>IF(AO$6="",0,IF($T286=справочники!$E$8,$T284+$T288*(AO$1-$AA$1),IF($T286=справочники!$E$9,$T284*POWER($T288,(AO$1-$AA$1)),IF($T286=справочники!$E$10,POWER($T284,$T288*(AO$1-$AA$1)),0))))</f>
        <v>0</v>
      </c>
      <c r="AP290" s="116">
        <f>IF(AP$6="",0,IF($T286=справочники!$E$8,$T284+$T288*(AP$1-$AA$1),IF($T286=справочники!$E$9,$T284*POWER($T288,(AP$1-$AA$1)),IF($T286=справочники!$E$10,POWER($T284,$T288*(AP$1-$AA$1)),0))))</f>
        <v>0</v>
      </c>
      <c r="AQ290" s="116">
        <f>IF(AQ$6="",0,IF($T286=справочники!$E$8,$T284+$T288*(AQ$1-$AA$1),IF($T286=справочники!$E$9,$T284*POWER($T288,(AQ$1-$AA$1)),IF($T286=справочники!$E$10,POWER($T284,$T288*(AQ$1-$AA$1)),0))))</f>
        <v>0</v>
      </c>
      <c r="AR290" s="116">
        <f>IF(AR$6="",0,IF($T286=справочники!$E$8,$T284+$T288*(AR$1-$AA$1),IF($T286=справочники!$E$9,$T284*POWER($T288,(AR$1-$AA$1)),IF($T286=справочники!$E$10,POWER($T284,$T288*(AR$1-$AA$1)),0))))</f>
        <v>0</v>
      </c>
      <c r="AS290" s="116">
        <f>IF(AS$6="",0,IF($T286=справочники!$E$8,$T284+$T288*(AS$1-$AA$1),IF($T286=справочники!$E$9,$T284*POWER($T288,(AS$1-$AA$1)),IF($T286=справочники!$E$10,POWER($T284,$T288*(AS$1-$AA$1)),0))))</f>
        <v>0</v>
      </c>
      <c r="AT290" s="116">
        <f>IF(AT$6="",0,IF($T286=справочники!$E$8,$T284+$T288*(AT$1-$AA$1),IF($T286=справочники!$E$9,$T284*POWER($T288,(AT$1-$AA$1)),IF($T286=справочники!$E$10,POWER($T284,$T288*(AT$1-$AA$1)),0))))</f>
        <v>0</v>
      </c>
      <c r="AU290" s="116">
        <f>IF(AU$6="",0,IF($T286=справочники!$E$8,$T284+$T288*(AU$1-$AA$1),IF($T286=справочники!$E$9,$T284*POWER($T288,(AU$1-$AA$1)),IF($T286=справочники!$E$10,POWER($T284,$T288*(AU$1-$AA$1)),0))))</f>
        <v>0</v>
      </c>
      <c r="AV290" s="116">
        <f>IF(AV$6="",0,IF($T286=справочники!$E$8,$T284+$T288*(AV$1-$AA$1),IF($T286=справочники!$E$9,$T284*POWER($T288,(AV$1-$AA$1)),IF($T286=справочники!$E$10,POWER($T284,$T288*(AV$1-$AA$1)),0))))</f>
        <v>0</v>
      </c>
      <c r="AW290" s="116">
        <f>IF(AW$6="",0,IF($T286=справочники!$E$8,$T284+$T288*(AW$1-$AA$1),IF($T286=справочники!$E$9,$T284*POWER($T288,(AW$1-$AA$1)),IF($T286=справочники!$E$10,POWER($T284,$T288*(AW$1-$AA$1)),0))))</f>
        <v>0</v>
      </c>
      <c r="AX290" s="116">
        <f>IF(AX$6="",0,IF($T286=справочники!$E$8,$T284+$T288*(AX$1-$AA$1),IF($T286=справочники!$E$9,$T284*POWER($T288,(AX$1-$AA$1)),IF($T286=справочники!$E$10,POWER($T284,$T288*(AX$1-$AA$1)),0))))</f>
        <v>0</v>
      </c>
      <c r="AY290" s="116">
        <f>IF(AY$6="",0,IF($T286=справочники!$E$8,$T284+$T288*(AY$1-$AA$1),IF($T286=справочники!$E$9,$T284*POWER($T288,(AY$1-$AA$1)),IF($T286=справочники!$E$10,POWER($T284,$T288*(AY$1-$AA$1)),0))))</f>
        <v>0</v>
      </c>
      <c r="AZ290" s="116">
        <f>IF(AZ$6="",0,IF($T286=справочники!$E$8,$T284+$T288*(AZ$1-$AA$1),IF($T286=справочники!$E$9,$T284*POWER($T288,(AZ$1-$AA$1)),IF($T286=справочники!$E$10,POWER($T284,$T288*(AZ$1-$AA$1)),0))))</f>
        <v>0</v>
      </c>
      <c r="BA290" s="116">
        <f>IF(BA$6="",0,IF($T286=справочники!$E$8,$T284+$T288*(BA$1-$AA$1),IF($T286=справочники!$E$9,$T284*POWER($T288,(BA$1-$AA$1)),IF($T286=справочники!$E$10,POWER($T284,$T288*(BA$1-$AA$1)),0))))</f>
        <v>0</v>
      </c>
      <c r="BB290" s="116">
        <f>IF(BB$6="",0,IF($T286=справочники!$E$8,$T284+$T288*(BB$1-$AA$1),IF($T286=справочники!$E$9,$T284*POWER($T288,(BB$1-$AA$1)),IF($T286=справочники!$E$10,POWER($T284,$T288*(BB$1-$AA$1)),0))))</f>
        <v>0</v>
      </c>
      <c r="BC290" s="116">
        <f>IF(BC$6="",0,IF($T286=справочники!$E$8,$T284+$T288*(BC$1-$AA$1),IF($T286=справочники!$E$9,$T284*POWER($T288,(BC$1-$AA$1)),IF($T286=справочники!$E$10,POWER($T284,$T288*(BC$1-$AA$1)),0))))</f>
        <v>0</v>
      </c>
      <c r="BD290" s="117">
        <f>IF(BD$6="",0,IF($T286=справочники!$E$8,$T284+$T288*(BD$1-$AA$1),IF($T286=справочники!$E$9,$T284*POWER($T288,(BD$1-$AA$1)),IF($T286=справочники!$E$10,POWER($T284,$T288*(BD$1-$AA$1)),0))))</f>
        <v>0</v>
      </c>
      <c r="BE290" s="3"/>
      <c r="BF290" s="3"/>
    </row>
    <row r="291" spans="1:58" ht="4.05" customHeight="1" x14ac:dyDescent="0.25">
      <c r="A291" s="1"/>
      <c r="B291" s="1"/>
      <c r="C291" s="1"/>
      <c r="D291" s="1"/>
      <c r="E291" s="1"/>
      <c r="F291" s="58"/>
      <c r="G291" s="5"/>
      <c r="H291" s="1"/>
      <c r="I291" s="1"/>
      <c r="J291" s="1"/>
      <c r="K291" s="1"/>
      <c r="L291" s="1"/>
      <c r="M291" s="5"/>
      <c r="N291" s="1"/>
      <c r="O291" s="1"/>
      <c r="P291" s="1"/>
      <c r="Q291" s="1"/>
      <c r="R291" s="1"/>
      <c r="S291" s="5"/>
      <c r="T291" s="1"/>
      <c r="U291" s="25"/>
      <c r="V291" s="1"/>
      <c r="W291" s="12"/>
      <c r="X291" s="10"/>
      <c r="Y291" s="54"/>
      <c r="Z291" s="118"/>
      <c r="AA291" s="119"/>
      <c r="AB291" s="119"/>
      <c r="AC291" s="119"/>
      <c r="AD291" s="119"/>
      <c r="AE291" s="119"/>
      <c r="AF291" s="119"/>
      <c r="AG291" s="119"/>
      <c r="AH291" s="119"/>
      <c r="AI291" s="119"/>
      <c r="AJ291" s="119"/>
      <c r="AK291" s="119"/>
      <c r="AL291" s="119"/>
      <c r="AM291" s="119"/>
      <c r="AN291" s="119"/>
      <c r="AO291" s="119"/>
      <c r="AP291" s="119"/>
      <c r="AQ291" s="119"/>
      <c r="AR291" s="119"/>
      <c r="AS291" s="119"/>
      <c r="AT291" s="119"/>
      <c r="AU291" s="119"/>
      <c r="AV291" s="119"/>
      <c r="AW291" s="119"/>
      <c r="AX291" s="119"/>
      <c r="AY291" s="119"/>
      <c r="AZ291" s="119"/>
      <c r="BA291" s="119"/>
      <c r="BB291" s="119"/>
      <c r="BC291" s="119"/>
      <c r="BD291" s="120"/>
      <c r="BE291" s="1"/>
      <c r="BF291" s="1"/>
    </row>
    <row r="292" spans="1:58" x14ac:dyDescent="0.25">
      <c r="A292" s="1"/>
      <c r="B292" s="1"/>
      <c r="C292" s="1"/>
      <c r="D292" s="1"/>
      <c r="E292" s="1"/>
      <c r="F292" s="58"/>
      <c r="G292" s="5" t="s">
        <v>7</v>
      </c>
      <c r="H292" s="1"/>
      <c r="I292" s="1" t="s">
        <v>109</v>
      </c>
      <c r="J292" s="1"/>
      <c r="K292" s="1"/>
      <c r="L292" s="1"/>
      <c r="M292" s="5" t="s">
        <v>7</v>
      </c>
      <c r="N292" s="1" t="s">
        <v>32</v>
      </c>
      <c r="O292" s="1"/>
      <c r="P292" s="1"/>
      <c r="Q292" s="1" t="s">
        <v>67</v>
      </c>
      <c r="R292" s="1"/>
      <c r="S292" s="5" t="s">
        <v>7</v>
      </c>
      <c r="T292" s="19"/>
      <c r="U292" s="25"/>
      <c r="V292" s="1"/>
      <c r="W292" s="12"/>
      <c r="X292" s="10"/>
      <c r="Y292" s="54"/>
      <c r="Z292" s="118"/>
      <c r="AA292" s="119"/>
      <c r="AB292" s="119"/>
      <c r="AC292" s="119"/>
      <c r="AD292" s="119"/>
      <c r="AE292" s="119"/>
      <c r="AF292" s="119"/>
      <c r="AG292" s="119"/>
      <c r="AH292" s="119"/>
      <c r="AI292" s="119"/>
      <c r="AJ292" s="119"/>
      <c r="AK292" s="119"/>
      <c r="AL292" s="119"/>
      <c r="AM292" s="119"/>
      <c r="AN292" s="119"/>
      <c r="AO292" s="119"/>
      <c r="AP292" s="119"/>
      <c r="AQ292" s="119"/>
      <c r="AR292" s="119"/>
      <c r="AS292" s="119"/>
      <c r="AT292" s="119"/>
      <c r="AU292" s="119"/>
      <c r="AV292" s="119"/>
      <c r="AW292" s="119"/>
      <c r="AX292" s="119"/>
      <c r="AY292" s="119"/>
      <c r="AZ292" s="119"/>
      <c r="BA292" s="119"/>
      <c r="BB292" s="119"/>
      <c r="BC292" s="119"/>
      <c r="BD292" s="120"/>
      <c r="BE292" s="1"/>
      <c r="BF292" s="1"/>
    </row>
    <row r="293" spans="1:58" ht="4.05" customHeight="1" x14ac:dyDescent="0.25">
      <c r="A293" s="1"/>
      <c r="B293" s="1"/>
      <c r="C293" s="1"/>
      <c r="D293" s="1"/>
      <c r="E293" s="1"/>
      <c r="F293" s="58"/>
      <c r="G293" s="5"/>
      <c r="H293" s="1"/>
      <c r="I293" s="1"/>
      <c r="J293" s="1"/>
      <c r="K293" s="1"/>
      <c r="L293" s="1"/>
      <c r="M293" s="5"/>
      <c r="N293" s="1"/>
      <c r="O293" s="1"/>
      <c r="P293" s="1"/>
      <c r="Q293" s="1"/>
      <c r="R293" s="1"/>
      <c r="S293" s="5"/>
      <c r="T293" s="1"/>
      <c r="U293" s="25"/>
      <c r="V293" s="1"/>
      <c r="W293" s="12"/>
      <c r="X293" s="10"/>
      <c r="Y293" s="54"/>
      <c r="Z293" s="118"/>
      <c r="AA293" s="119"/>
      <c r="AB293" s="119"/>
      <c r="AC293" s="119"/>
      <c r="AD293" s="119"/>
      <c r="AE293" s="119"/>
      <c r="AF293" s="119"/>
      <c r="AG293" s="119"/>
      <c r="AH293" s="119"/>
      <c r="AI293" s="119"/>
      <c r="AJ293" s="119"/>
      <c r="AK293" s="119"/>
      <c r="AL293" s="119"/>
      <c r="AM293" s="119"/>
      <c r="AN293" s="119"/>
      <c r="AO293" s="119"/>
      <c r="AP293" s="119"/>
      <c r="AQ293" s="119"/>
      <c r="AR293" s="119"/>
      <c r="AS293" s="119"/>
      <c r="AT293" s="119"/>
      <c r="AU293" s="119"/>
      <c r="AV293" s="119"/>
      <c r="AW293" s="119"/>
      <c r="AX293" s="119"/>
      <c r="AY293" s="119"/>
      <c r="AZ293" s="119"/>
      <c r="BA293" s="119"/>
      <c r="BB293" s="119"/>
      <c r="BC293" s="119"/>
      <c r="BD293" s="120"/>
      <c r="BE293" s="1"/>
      <c r="BF293" s="1"/>
    </row>
    <row r="294" spans="1:58" s="24" customFormat="1" x14ac:dyDescent="0.25">
      <c r="A294" s="20"/>
      <c r="B294" s="20"/>
      <c r="C294" s="20"/>
      <c r="D294" s="20"/>
      <c r="E294" s="20"/>
      <c r="F294" s="63"/>
      <c r="G294" s="21" t="s">
        <v>7</v>
      </c>
      <c r="H294" s="20"/>
      <c r="I294" s="20" t="s">
        <v>107</v>
      </c>
      <c r="J294" s="20"/>
      <c r="K294" s="20"/>
      <c r="L294" s="20"/>
      <c r="M294" s="21"/>
      <c r="N294" s="20"/>
      <c r="O294" s="20"/>
      <c r="P294" s="20"/>
      <c r="Q294" s="34" t="s">
        <v>17</v>
      </c>
      <c r="R294" s="20"/>
      <c r="S294" s="21" t="s">
        <v>7</v>
      </c>
      <c r="T294" s="35"/>
      <c r="U294" s="27"/>
      <c r="V294" s="20"/>
      <c r="W294" s="22"/>
      <c r="X294" s="23"/>
      <c r="Y294" s="55"/>
      <c r="Z294" s="123"/>
      <c r="AA294" s="124"/>
      <c r="AB294" s="124"/>
      <c r="AC294" s="124"/>
      <c r="AD294" s="124"/>
      <c r="AE294" s="124"/>
      <c r="AF294" s="124"/>
      <c r="AG294" s="124"/>
      <c r="AH294" s="124"/>
      <c r="AI294" s="124"/>
      <c r="AJ294" s="124"/>
      <c r="AK294" s="124"/>
      <c r="AL294" s="124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4"/>
      <c r="AW294" s="124"/>
      <c r="AX294" s="124"/>
      <c r="AY294" s="124"/>
      <c r="AZ294" s="124"/>
      <c r="BA294" s="124"/>
      <c r="BB294" s="124"/>
      <c r="BC294" s="124"/>
      <c r="BD294" s="125"/>
      <c r="BE294" s="20"/>
      <c r="BF294" s="20"/>
    </row>
    <row r="295" spans="1:58" ht="4.05" customHeight="1" x14ac:dyDescent="0.25">
      <c r="A295" s="1"/>
      <c r="B295" s="1"/>
      <c r="C295" s="1"/>
      <c r="D295" s="1"/>
      <c r="E295" s="1"/>
      <c r="F295" s="58"/>
      <c r="G295" s="5"/>
      <c r="H295" s="1"/>
      <c r="I295" s="1"/>
      <c r="J295" s="1"/>
      <c r="K295" s="1"/>
      <c r="L295" s="1"/>
      <c r="M295" s="5"/>
      <c r="N295" s="1"/>
      <c r="O295" s="1"/>
      <c r="P295" s="1"/>
      <c r="Q295" s="1"/>
      <c r="R295" s="1"/>
      <c r="S295" s="5"/>
      <c r="T295" s="1"/>
      <c r="U295" s="25"/>
      <c r="V295" s="1"/>
      <c r="W295" s="12"/>
      <c r="X295" s="10"/>
      <c r="Y295" s="54"/>
      <c r="Z295" s="118"/>
      <c r="AA295" s="119"/>
      <c r="AB295" s="119"/>
      <c r="AC295" s="119"/>
      <c r="AD295" s="119"/>
      <c r="AE295" s="119"/>
      <c r="AF295" s="119"/>
      <c r="AG295" s="119"/>
      <c r="AH295" s="119"/>
      <c r="AI295" s="119"/>
      <c r="AJ295" s="119"/>
      <c r="AK295" s="119"/>
      <c r="AL295" s="119"/>
      <c r="AM295" s="119"/>
      <c r="AN295" s="119"/>
      <c r="AO295" s="119"/>
      <c r="AP295" s="119"/>
      <c r="AQ295" s="119"/>
      <c r="AR295" s="119"/>
      <c r="AS295" s="119"/>
      <c r="AT295" s="119"/>
      <c r="AU295" s="119"/>
      <c r="AV295" s="119"/>
      <c r="AW295" s="119"/>
      <c r="AX295" s="119"/>
      <c r="AY295" s="119"/>
      <c r="AZ295" s="119"/>
      <c r="BA295" s="119"/>
      <c r="BB295" s="119"/>
      <c r="BC295" s="119"/>
      <c r="BD295" s="120"/>
      <c r="BE295" s="1"/>
      <c r="BF295" s="1"/>
    </row>
    <row r="296" spans="1:58" s="39" customFormat="1" x14ac:dyDescent="0.25">
      <c r="A296" s="38"/>
      <c r="B296" s="38"/>
      <c r="C296" s="38"/>
      <c r="D296" s="38"/>
      <c r="E296" s="38"/>
      <c r="F296" s="64">
        <v>2</v>
      </c>
      <c r="G296" s="21" t="s">
        <v>7</v>
      </c>
      <c r="H296" s="38"/>
      <c r="I296" s="38" t="s">
        <v>35</v>
      </c>
      <c r="J296" s="38"/>
      <c r="K296" s="38"/>
      <c r="L296" s="38"/>
      <c r="M296" s="21"/>
      <c r="N296" s="38" t="str">
        <f>N292</f>
        <v>ст-ть 1ого кв.м. арендуемой площади</v>
      </c>
      <c r="O296" s="38"/>
      <c r="P296" s="38"/>
      <c r="Q296" s="38" t="s">
        <v>67</v>
      </c>
      <c r="R296" s="38"/>
      <c r="S296" s="21"/>
      <c r="T296" s="38"/>
      <c r="U296" s="27"/>
      <c r="V296" s="38"/>
      <c r="W296" s="22"/>
      <c r="X296" s="22"/>
      <c r="Y296" s="55"/>
      <c r="Z296" s="137"/>
      <c r="AA296" s="152">
        <f>IF(AA$6="",0,$T292)</f>
        <v>0</v>
      </c>
      <c r="AB296" s="152">
        <f>IF(AB$6="",0,$T292*POWER(1+$T294,(AB$1-$AA$1)))</f>
        <v>0</v>
      </c>
      <c r="AC296" s="152">
        <f t="shared" ref="AC296:AP296" si="153">IF(AC$6="",0,$T292*POWER(1+$T294,(AC$1-$AA$1)))</f>
        <v>0</v>
      </c>
      <c r="AD296" s="152">
        <f t="shared" si="153"/>
        <v>0</v>
      </c>
      <c r="AE296" s="152">
        <f t="shared" si="153"/>
        <v>0</v>
      </c>
      <c r="AF296" s="152">
        <f t="shared" si="153"/>
        <v>0</v>
      </c>
      <c r="AG296" s="152">
        <f t="shared" si="153"/>
        <v>0</v>
      </c>
      <c r="AH296" s="152">
        <f t="shared" si="153"/>
        <v>0</v>
      </c>
      <c r="AI296" s="152">
        <f t="shared" si="153"/>
        <v>0</v>
      </c>
      <c r="AJ296" s="152">
        <f t="shared" si="153"/>
        <v>0</v>
      </c>
      <c r="AK296" s="152">
        <f t="shared" si="153"/>
        <v>0</v>
      </c>
      <c r="AL296" s="152">
        <f t="shared" si="153"/>
        <v>0</v>
      </c>
      <c r="AM296" s="152">
        <f t="shared" si="153"/>
        <v>0</v>
      </c>
      <c r="AN296" s="152">
        <f t="shared" si="153"/>
        <v>0</v>
      </c>
      <c r="AO296" s="152">
        <f t="shared" si="153"/>
        <v>0</v>
      </c>
      <c r="AP296" s="152">
        <f t="shared" si="153"/>
        <v>0</v>
      </c>
      <c r="AQ296" s="152">
        <f t="shared" ref="AQ296:BD296" si="154">IF(AQ$6="",0,$T292*POWER(1+$T294,(AQ$1-$AA$1)))</f>
        <v>0</v>
      </c>
      <c r="AR296" s="152">
        <f t="shared" si="154"/>
        <v>0</v>
      </c>
      <c r="AS296" s="152">
        <f t="shared" si="154"/>
        <v>0</v>
      </c>
      <c r="AT296" s="152">
        <f t="shared" si="154"/>
        <v>0</v>
      </c>
      <c r="AU296" s="152">
        <f t="shared" si="154"/>
        <v>0</v>
      </c>
      <c r="AV296" s="152">
        <f t="shared" si="154"/>
        <v>0</v>
      </c>
      <c r="AW296" s="152">
        <f t="shared" si="154"/>
        <v>0</v>
      </c>
      <c r="AX296" s="152">
        <f t="shared" si="154"/>
        <v>0</v>
      </c>
      <c r="AY296" s="152">
        <f t="shared" si="154"/>
        <v>0</v>
      </c>
      <c r="AZ296" s="152">
        <f t="shared" si="154"/>
        <v>0</v>
      </c>
      <c r="BA296" s="152">
        <f t="shared" si="154"/>
        <v>0</v>
      </c>
      <c r="BB296" s="152">
        <f t="shared" si="154"/>
        <v>0</v>
      </c>
      <c r="BC296" s="152">
        <f t="shared" si="154"/>
        <v>0</v>
      </c>
      <c r="BD296" s="153">
        <f t="shared" si="154"/>
        <v>0</v>
      </c>
      <c r="BE296" s="38"/>
      <c r="BF296" s="38"/>
    </row>
    <row r="297" spans="1:58" ht="4.05" customHeight="1" x14ac:dyDescent="0.25">
      <c r="A297" s="1"/>
      <c r="B297" s="1"/>
      <c r="C297" s="1"/>
      <c r="D297" s="1"/>
      <c r="E297" s="1"/>
      <c r="F297" s="58">
        <v>1</v>
      </c>
      <c r="G297" s="5"/>
      <c r="H297" s="1"/>
      <c r="I297" s="1"/>
      <c r="J297" s="1"/>
      <c r="K297" s="1"/>
      <c r="L297" s="1"/>
      <c r="M297" s="5"/>
      <c r="N297" s="1"/>
      <c r="O297" s="1"/>
      <c r="P297" s="1"/>
      <c r="Q297" s="1"/>
      <c r="R297" s="1"/>
      <c r="S297" s="5"/>
      <c r="T297" s="1"/>
      <c r="U297" s="25"/>
      <c r="V297" s="1"/>
      <c r="W297" s="12"/>
      <c r="X297" s="10"/>
      <c r="Y297" s="54"/>
      <c r="Z297" s="118"/>
      <c r="AA297" s="119"/>
      <c r="AB297" s="119"/>
      <c r="AC297" s="119"/>
      <c r="AD297" s="119"/>
      <c r="AE297" s="119"/>
      <c r="AF297" s="119"/>
      <c r="AG297" s="119"/>
      <c r="AH297" s="119"/>
      <c r="AI297" s="119"/>
      <c r="AJ297" s="119"/>
      <c r="AK297" s="119"/>
      <c r="AL297" s="119"/>
      <c r="AM297" s="119"/>
      <c r="AN297" s="119"/>
      <c r="AO297" s="119"/>
      <c r="AP297" s="119"/>
      <c r="AQ297" s="119"/>
      <c r="AR297" s="119"/>
      <c r="AS297" s="119"/>
      <c r="AT297" s="119"/>
      <c r="AU297" s="119"/>
      <c r="AV297" s="119"/>
      <c r="AW297" s="119"/>
      <c r="AX297" s="119"/>
      <c r="AY297" s="119"/>
      <c r="AZ297" s="119"/>
      <c r="BA297" s="119"/>
      <c r="BB297" s="119"/>
      <c r="BC297" s="119"/>
      <c r="BD297" s="120"/>
      <c r="BE297" s="1"/>
      <c r="BF297" s="1"/>
    </row>
    <row r="298" spans="1:58" s="4" customFormat="1" x14ac:dyDescent="0.25">
      <c r="A298" s="3"/>
      <c r="B298" s="3"/>
      <c r="C298" s="3"/>
      <c r="D298" s="3"/>
      <c r="E298" s="3"/>
      <c r="F298" s="62">
        <v>1</v>
      </c>
      <c r="G298" s="53"/>
      <c r="H298" s="13" t="str">
        <f>$H$213</f>
        <v>Постоянные расходы</v>
      </c>
      <c r="I298" s="3"/>
      <c r="J298" s="3"/>
      <c r="K298" s="3"/>
      <c r="L298" s="3"/>
      <c r="M298" s="5" t="s">
        <v>7</v>
      </c>
      <c r="N298" s="3" t="s">
        <v>111</v>
      </c>
      <c r="O298" s="3"/>
      <c r="P298" s="3"/>
      <c r="Q298" s="3" t="s">
        <v>67</v>
      </c>
      <c r="R298" s="3"/>
      <c r="S298" s="5"/>
      <c r="T298" s="3"/>
      <c r="U298" s="25"/>
      <c r="V298" s="3"/>
      <c r="W298" s="12">
        <f>SUM($Y298:$BE298)</f>
        <v>0</v>
      </c>
      <c r="X298" s="12"/>
      <c r="Y298" s="54"/>
      <c r="Z298" s="115"/>
      <c r="AA298" s="116">
        <f>IF(AA$6="",0,AA290*AA296)</f>
        <v>0</v>
      </c>
      <c r="AB298" s="116">
        <f t="shared" ref="AB298:AP298" si="155">IF(AB$6="",0,AB290*AB296)</f>
        <v>0</v>
      </c>
      <c r="AC298" s="116">
        <f t="shared" si="155"/>
        <v>0</v>
      </c>
      <c r="AD298" s="116">
        <f t="shared" si="155"/>
        <v>0</v>
      </c>
      <c r="AE298" s="116">
        <f t="shared" si="155"/>
        <v>0</v>
      </c>
      <c r="AF298" s="116">
        <f t="shared" si="155"/>
        <v>0</v>
      </c>
      <c r="AG298" s="116">
        <f t="shared" si="155"/>
        <v>0</v>
      </c>
      <c r="AH298" s="116">
        <f t="shared" si="155"/>
        <v>0</v>
      </c>
      <c r="AI298" s="116">
        <f t="shared" si="155"/>
        <v>0</v>
      </c>
      <c r="AJ298" s="116">
        <f t="shared" si="155"/>
        <v>0</v>
      </c>
      <c r="AK298" s="116">
        <f t="shared" si="155"/>
        <v>0</v>
      </c>
      <c r="AL298" s="116">
        <f t="shared" si="155"/>
        <v>0</v>
      </c>
      <c r="AM298" s="116">
        <f t="shared" si="155"/>
        <v>0</v>
      </c>
      <c r="AN298" s="116">
        <f t="shared" si="155"/>
        <v>0</v>
      </c>
      <c r="AO298" s="116">
        <f t="shared" si="155"/>
        <v>0</v>
      </c>
      <c r="AP298" s="116">
        <f t="shared" si="155"/>
        <v>0</v>
      </c>
      <c r="AQ298" s="116">
        <f t="shared" ref="AQ298:BD298" si="156">IF(AQ$6="",0,AQ290*AQ296)</f>
        <v>0</v>
      </c>
      <c r="AR298" s="116">
        <f t="shared" si="156"/>
        <v>0</v>
      </c>
      <c r="AS298" s="116">
        <f t="shared" si="156"/>
        <v>0</v>
      </c>
      <c r="AT298" s="116">
        <f t="shared" si="156"/>
        <v>0</v>
      </c>
      <c r="AU298" s="116">
        <f t="shared" si="156"/>
        <v>0</v>
      </c>
      <c r="AV298" s="116">
        <f t="shared" si="156"/>
        <v>0</v>
      </c>
      <c r="AW298" s="116">
        <f t="shared" si="156"/>
        <v>0</v>
      </c>
      <c r="AX298" s="116">
        <f t="shared" si="156"/>
        <v>0</v>
      </c>
      <c r="AY298" s="116">
        <f t="shared" si="156"/>
        <v>0</v>
      </c>
      <c r="AZ298" s="116">
        <f t="shared" si="156"/>
        <v>0</v>
      </c>
      <c r="BA298" s="116">
        <f t="shared" si="156"/>
        <v>0</v>
      </c>
      <c r="BB298" s="116">
        <f t="shared" si="156"/>
        <v>0</v>
      </c>
      <c r="BC298" s="116">
        <f t="shared" si="156"/>
        <v>0</v>
      </c>
      <c r="BD298" s="117">
        <f t="shared" si="156"/>
        <v>0</v>
      </c>
      <c r="BE298" s="3"/>
      <c r="BF298" s="3"/>
    </row>
    <row r="299" spans="1:58" ht="4.05" customHeight="1" x14ac:dyDescent="0.25">
      <c r="A299" s="1"/>
      <c r="B299" s="1"/>
      <c r="C299" s="1"/>
      <c r="D299" s="1"/>
      <c r="E299" s="1"/>
      <c r="F299" s="58">
        <v>1</v>
      </c>
      <c r="G299" s="5"/>
      <c r="H299" s="45"/>
      <c r="I299" s="45"/>
      <c r="J299" s="45"/>
      <c r="K299" s="45"/>
      <c r="L299" s="45"/>
      <c r="M299" s="47"/>
      <c r="N299" s="45"/>
      <c r="O299" s="45"/>
      <c r="P299" s="45"/>
      <c r="Q299" s="45"/>
      <c r="R299" s="1"/>
      <c r="S299" s="5"/>
      <c r="T299" s="1"/>
      <c r="U299" s="25"/>
      <c r="V299" s="1"/>
      <c r="W299" s="49"/>
      <c r="X299" s="10"/>
      <c r="Y299" s="54"/>
      <c r="Z299" s="118"/>
      <c r="AA299" s="133"/>
      <c r="AB299" s="133"/>
      <c r="AC299" s="133"/>
      <c r="AD299" s="133"/>
      <c r="AE299" s="133"/>
      <c r="AF299" s="133"/>
      <c r="AG299" s="133"/>
      <c r="AH299" s="133"/>
      <c r="AI299" s="133"/>
      <c r="AJ299" s="133"/>
      <c r="AK299" s="133"/>
      <c r="AL299" s="133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33"/>
      <c r="AW299" s="133"/>
      <c r="AX299" s="133"/>
      <c r="AY299" s="133"/>
      <c r="AZ299" s="133"/>
      <c r="BA299" s="133"/>
      <c r="BB299" s="133"/>
      <c r="BC299" s="133"/>
      <c r="BD299" s="134"/>
      <c r="BE299" s="1"/>
      <c r="BF299" s="1"/>
    </row>
    <row r="300" spans="1:58" ht="7.05" customHeight="1" x14ac:dyDescent="0.25">
      <c r="A300" s="1"/>
      <c r="B300" s="1"/>
      <c r="C300" s="1"/>
      <c r="D300" s="1"/>
      <c r="E300" s="1"/>
      <c r="F300" s="58">
        <v>1</v>
      </c>
      <c r="G300" s="5"/>
      <c r="H300" s="1"/>
      <c r="I300" s="1"/>
      <c r="J300" s="1"/>
      <c r="K300" s="1"/>
      <c r="L300" s="1"/>
      <c r="M300" s="5"/>
      <c r="N300" s="1"/>
      <c r="O300" s="1"/>
      <c r="P300" s="1"/>
      <c r="Q300" s="1"/>
      <c r="R300" s="1"/>
      <c r="S300" s="5"/>
      <c r="T300" s="1"/>
      <c r="U300" s="25"/>
      <c r="V300" s="1"/>
      <c r="W300" s="12"/>
      <c r="X300" s="10"/>
      <c r="Y300" s="54"/>
      <c r="Z300" s="118"/>
      <c r="AA300" s="119"/>
      <c r="AB300" s="119"/>
      <c r="AC300" s="119"/>
      <c r="AD300" s="119"/>
      <c r="AE300" s="119"/>
      <c r="AF300" s="119"/>
      <c r="AG300" s="119"/>
      <c r="AH300" s="119"/>
      <c r="AI300" s="119"/>
      <c r="AJ300" s="119"/>
      <c r="AK300" s="119"/>
      <c r="AL300" s="119"/>
      <c r="AM300" s="119"/>
      <c r="AN300" s="119"/>
      <c r="AO300" s="119"/>
      <c r="AP300" s="119"/>
      <c r="AQ300" s="119"/>
      <c r="AR300" s="119"/>
      <c r="AS300" s="119"/>
      <c r="AT300" s="119"/>
      <c r="AU300" s="119"/>
      <c r="AV300" s="119"/>
      <c r="AW300" s="119"/>
      <c r="AX300" s="119"/>
      <c r="AY300" s="119"/>
      <c r="AZ300" s="119"/>
      <c r="BA300" s="119"/>
      <c r="BB300" s="119"/>
      <c r="BC300" s="119"/>
      <c r="BD300" s="120"/>
      <c r="BE300" s="1"/>
      <c r="BF300" s="1"/>
    </row>
    <row r="301" spans="1:58" ht="12.6" thickBot="1" x14ac:dyDescent="0.3">
      <c r="A301" s="1"/>
      <c r="B301" s="1"/>
      <c r="C301" s="1"/>
      <c r="D301" s="1"/>
      <c r="E301" s="1"/>
      <c r="F301" s="58"/>
      <c r="G301" s="5" t="s">
        <v>7</v>
      </c>
      <c r="H301" s="1"/>
      <c r="I301" s="1" t="s">
        <v>51</v>
      </c>
      <c r="J301" s="1"/>
      <c r="K301" s="1"/>
      <c r="L301" s="1"/>
      <c r="M301" s="5" t="s">
        <v>7</v>
      </c>
      <c r="N301" s="51" t="s">
        <v>50</v>
      </c>
      <c r="O301" s="1"/>
      <c r="P301" s="1"/>
      <c r="Q301" s="1" t="s">
        <v>9</v>
      </c>
      <c r="R301" s="1"/>
      <c r="S301" s="5" t="s">
        <v>7</v>
      </c>
      <c r="T301" s="19"/>
      <c r="U301" s="25"/>
      <c r="V301" s="1"/>
      <c r="W301" s="12"/>
      <c r="X301" s="10"/>
      <c r="Y301" s="54"/>
      <c r="Z301" s="118"/>
      <c r="AA301" s="119"/>
      <c r="AB301" s="119"/>
      <c r="AC301" s="119"/>
      <c r="AD301" s="119"/>
      <c r="AE301" s="119"/>
      <c r="AF301" s="119"/>
      <c r="AG301" s="119"/>
      <c r="AH301" s="119"/>
      <c r="AI301" s="119"/>
      <c r="AJ301" s="119"/>
      <c r="AK301" s="119"/>
      <c r="AL301" s="119"/>
      <c r="AM301" s="119"/>
      <c r="AN301" s="119"/>
      <c r="AO301" s="119"/>
      <c r="AP301" s="119"/>
      <c r="AQ301" s="119"/>
      <c r="AR301" s="119"/>
      <c r="AS301" s="119"/>
      <c r="AT301" s="119"/>
      <c r="AU301" s="119"/>
      <c r="AV301" s="119"/>
      <c r="AW301" s="119"/>
      <c r="AX301" s="119"/>
      <c r="AY301" s="119"/>
      <c r="AZ301" s="119"/>
      <c r="BA301" s="119"/>
      <c r="BB301" s="119"/>
      <c r="BC301" s="119"/>
      <c r="BD301" s="120"/>
      <c r="BE301" s="1"/>
      <c r="BF301" s="1"/>
    </row>
    <row r="302" spans="1:58" ht="4.05" customHeight="1" thickTop="1" x14ac:dyDescent="0.25">
      <c r="A302" s="1"/>
      <c r="B302" s="1"/>
      <c r="C302" s="1"/>
      <c r="D302" s="1"/>
      <c r="E302" s="1"/>
      <c r="F302" s="58"/>
      <c r="G302" s="5"/>
      <c r="H302" s="1"/>
      <c r="I302" s="1"/>
      <c r="J302" s="1"/>
      <c r="K302" s="1"/>
      <c r="L302" s="1"/>
      <c r="M302" s="5"/>
      <c r="N302" s="1"/>
      <c r="O302" s="1"/>
      <c r="P302" s="1"/>
      <c r="Q302" s="1"/>
      <c r="R302" s="1"/>
      <c r="S302" s="5"/>
      <c r="T302" s="1"/>
      <c r="U302" s="25"/>
      <c r="V302" s="1"/>
      <c r="W302" s="12"/>
      <c r="X302" s="10"/>
      <c r="Y302" s="54"/>
      <c r="Z302" s="118"/>
      <c r="AA302" s="119"/>
      <c r="AB302" s="119"/>
      <c r="AC302" s="119"/>
      <c r="AD302" s="119"/>
      <c r="AE302" s="119"/>
      <c r="AF302" s="119"/>
      <c r="AG302" s="119"/>
      <c r="AH302" s="119"/>
      <c r="AI302" s="119"/>
      <c r="AJ302" s="119"/>
      <c r="AK302" s="119"/>
      <c r="AL302" s="119"/>
      <c r="AM302" s="119"/>
      <c r="AN302" s="119"/>
      <c r="AO302" s="119"/>
      <c r="AP302" s="119"/>
      <c r="AQ302" s="119"/>
      <c r="AR302" s="119"/>
      <c r="AS302" s="119"/>
      <c r="AT302" s="119"/>
      <c r="AU302" s="119"/>
      <c r="AV302" s="119"/>
      <c r="AW302" s="119"/>
      <c r="AX302" s="119"/>
      <c r="AY302" s="119"/>
      <c r="AZ302" s="119"/>
      <c r="BA302" s="119"/>
      <c r="BB302" s="119"/>
      <c r="BC302" s="119"/>
      <c r="BD302" s="120"/>
      <c r="BE302" s="1"/>
      <c r="BF302" s="1"/>
    </row>
    <row r="303" spans="1:58" s="24" customFormat="1" x14ac:dyDescent="0.25">
      <c r="A303" s="20"/>
      <c r="B303" s="20"/>
      <c r="C303" s="20"/>
      <c r="D303" s="20"/>
      <c r="E303" s="20"/>
      <c r="F303" s="63"/>
      <c r="G303" s="21" t="s">
        <v>7</v>
      </c>
      <c r="H303" s="20"/>
      <c r="I303" s="20" t="s">
        <v>66</v>
      </c>
      <c r="J303" s="20"/>
      <c r="K303" s="20"/>
      <c r="L303" s="20"/>
      <c r="M303" s="21"/>
      <c r="N303" s="20"/>
      <c r="O303" s="20"/>
      <c r="P303" s="20"/>
      <c r="Q303" s="20" t="s">
        <v>15</v>
      </c>
      <c r="R303" s="20"/>
      <c r="S303" s="21" t="s">
        <v>7</v>
      </c>
      <c r="T303" s="29"/>
      <c r="U303" s="27" t="s">
        <v>10</v>
      </c>
      <c r="V303" s="20"/>
      <c r="W303" s="22"/>
      <c r="X303" s="23"/>
      <c r="Y303" s="55"/>
      <c r="Z303" s="123"/>
      <c r="AA303" s="124"/>
      <c r="AB303" s="124"/>
      <c r="AC303" s="124"/>
      <c r="AD303" s="124"/>
      <c r="AE303" s="124"/>
      <c r="AF303" s="124"/>
      <c r="AG303" s="124"/>
      <c r="AH303" s="124"/>
      <c r="AI303" s="124"/>
      <c r="AJ303" s="124"/>
      <c r="AK303" s="124"/>
      <c r="AL303" s="124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4"/>
      <c r="AW303" s="124"/>
      <c r="AX303" s="124"/>
      <c r="AY303" s="124"/>
      <c r="AZ303" s="124"/>
      <c r="BA303" s="124"/>
      <c r="BB303" s="124"/>
      <c r="BC303" s="124"/>
      <c r="BD303" s="125"/>
      <c r="BE303" s="20"/>
      <c r="BF303" s="20"/>
    </row>
    <row r="304" spans="1:58" ht="4.05" customHeight="1" x14ac:dyDescent="0.25">
      <c r="A304" s="1"/>
      <c r="B304" s="1"/>
      <c r="C304" s="1"/>
      <c r="D304" s="1"/>
      <c r="E304" s="1"/>
      <c r="F304" s="58"/>
      <c r="G304" s="5"/>
      <c r="H304" s="1"/>
      <c r="I304" s="1"/>
      <c r="J304" s="1"/>
      <c r="K304" s="1"/>
      <c r="L304" s="1"/>
      <c r="M304" s="5"/>
      <c r="N304" s="1"/>
      <c r="O304" s="1"/>
      <c r="P304" s="1"/>
      <c r="Q304" s="1"/>
      <c r="R304" s="1"/>
      <c r="S304" s="5"/>
      <c r="T304" s="1"/>
      <c r="U304" s="25"/>
      <c r="V304" s="1"/>
      <c r="W304" s="12"/>
      <c r="X304" s="10"/>
      <c r="Y304" s="54"/>
      <c r="Z304" s="118"/>
      <c r="AA304" s="119"/>
      <c r="AB304" s="119"/>
      <c r="AC304" s="119"/>
      <c r="AD304" s="119"/>
      <c r="AE304" s="119"/>
      <c r="AF304" s="119"/>
      <c r="AG304" s="119"/>
      <c r="AH304" s="119"/>
      <c r="AI304" s="119"/>
      <c r="AJ304" s="119"/>
      <c r="AK304" s="119"/>
      <c r="AL304" s="119"/>
      <c r="AM304" s="119"/>
      <c r="AN304" s="119"/>
      <c r="AO304" s="119"/>
      <c r="AP304" s="119"/>
      <c r="AQ304" s="119"/>
      <c r="AR304" s="119"/>
      <c r="AS304" s="119"/>
      <c r="AT304" s="119"/>
      <c r="AU304" s="119"/>
      <c r="AV304" s="119"/>
      <c r="AW304" s="119"/>
      <c r="AX304" s="119"/>
      <c r="AY304" s="119"/>
      <c r="AZ304" s="119"/>
      <c r="BA304" s="119"/>
      <c r="BB304" s="119"/>
      <c r="BC304" s="119"/>
      <c r="BD304" s="120"/>
      <c r="BE304" s="1"/>
      <c r="BF304" s="1"/>
    </row>
    <row r="305" spans="1:58" s="24" customFormat="1" x14ac:dyDescent="0.25">
      <c r="A305" s="20"/>
      <c r="B305" s="20"/>
      <c r="C305" s="20"/>
      <c r="D305" s="20"/>
      <c r="E305" s="20"/>
      <c r="F305" s="63"/>
      <c r="G305" s="21" t="s">
        <v>7</v>
      </c>
      <c r="H305" s="20"/>
      <c r="I305" s="20" t="s">
        <v>16</v>
      </c>
      <c r="J305" s="20"/>
      <c r="K305" s="20"/>
      <c r="L305" s="20"/>
      <c r="M305" s="21"/>
      <c r="N305" s="20"/>
      <c r="O305" s="20"/>
      <c r="P305" s="20"/>
      <c r="Q305" s="20" t="str">
        <f>IF(T303=справочники!$E$8,"a+qx",IF(T303=справочники!$E$9,"aq^x",IF(T303=справочники!$E$10,"a^(qx)","??")))</f>
        <v>??</v>
      </c>
      <c r="R305" s="20"/>
      <c r="S305" s="21" t="s">
        <v>7</v>
      </c>
      <c r="T305" s="36"/>
      <c r="U305" s="27"/>
      <c r="V305" s="20"/>
      <c r="W305" s="22"/>
      <c r="X305" s="23"/>
      <c r="Y305" s="55"/>
      <c r="Z305" s="123"/>
      <c r="AA305" s="124"/>
      <c r="AB305" s="124"/>
      <c r="AC305" s="124"/>
      <c r="AD305" s="124"/>
      <c r="AE305" s="124"/>
      <c r="AF305" s="124"/>
      <c r="AG305" s="124"/>
      <c r="AH305" s="124"/>
      <c r="AI305" s="124"/>
      <c r="AJ305" s="124"/>
      <c r="AK305" s="124"/>
      <c r="AL305" s="124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4"/>
      <c r="AW305" s="124"/>
      <c r="AX305" s="124"/>
      <c r="AY305" s="124"/>
      <c r="AZ305" s="124"/>
      <c r="BA305" s="124"/>
      <c r="BB305" s="124"/>
      <c r="BC305" s="124"/>
      <c r="BD305" s="125"/>
      <c r="BE305" s="20"/>
      <c r="BF305" s="20"/>
    </row>
    <row r="306" spans="1:58" ht="4.05" customHeight="1" x14ac:dyDescent="0.25">
      <c r="A306" s="1"/>
      <c r="B306" s="1"/>
      <c r="C306" s="1"/>
      <c r="D306" s="1"/>
      <c r="E306" s="1"/>
      <c r="F306" s="58"/>
      <c r="G306" s="5"/>
      <c r="H306" s="1"/>
      <c r="I306" s="1"/>
      <c r="J306" s="1"/>
      <c r="K306" s="1"/>
      <c r="L306" s="1"/>
      <c r="M306" s="5"/>
      <c r="N306" s="1"/>
      <c r="O306" s="1"/>
      <c r="P306" s="1"/>
      <c r="Q306" s="1"/>
      <c r="R306" s="1"/>
      <c r="S306" s="5"/>
      <c r="T306" s="1"/>
      <c r="U306" s="25"/>
      <c r="V306" s="1"/>
      <c r="W306" s="12"/>
      <c r="X306" s="10"/>
      <c r="Y306" s="54"/>
      <c r="Z306" s="118"/>
      <c r="AA306" s="119"/>
      <c r="AB306" s="119"/>
      <c r="AC306" s="119"/>
      <c r="AD306" s="119"/>
      <c r="AE306" s="119"/>
      <c r="AF306" s="119"/>
      <c r="AG306" s="119"/>
      <c r="AH306" s="119"/>
      <c r="AI306" s="119"/>
      <c r="AJ306" s="119"/>
      <c r="AK306" s="119"/>
      <c r="AL306" s="119"/>
      <c r="AM306" s="119"/>
      <c r="AN306" s="119"/>
      <c r="AO306" s="119"/>
      <c r="AP306" s="119"/>
      <c r="AQ306" s="119"/>
      <c r="AR306" s="119"/>
      <c r="AS306" s="119"/>
      <c r="AT306" s="119"/>
      <c r="AU306" s="119"/>
      <c r="AV306" s="119"/>
      <c r="AW306" s="119"/>
      <c r="AX306" s="119"/>
      <c r="AY306" s="119"/>
      <c r="AZ306" s="119"/>
      <c r="BA306" s="119"/>
      <c r="BB306" s="119"/>
      <c r="BC306" s="119"/>
      <c r="BD306" s="120"/>
      <c r="BE306" s="1"/>
      <c r="BF306" s="1"/>
    </row>
    <row r="307" spans="1:58" s="4" customFormat="1" x14ac:dyDescent="0.25">
      <c r="A307" s="3"/>
      <c r="B307" s="3"/>
      <c r="C307" s="3"/>
      <c r="D307" s="3"/>
      <c r="E307" s="3"/>
      <c r="F307" s="62">
        <v>2</v>
      </c>
      <c r="G307" s="5" t="s">
        <v>7</v>
      </c>
      <c r="H307" s="3"/>
      <c r="I307" s="3" t="s">
        <v>52</v>
      </c>
      <c r="J307" s="3"/>
      <c r="K307" s="3"/>
      <c r="L307" s="3"/>
      <c r="M307" s="5"/>
      <c r="N307" s="3"/>
      <c r="O307" s="3"/>
      <c r="P307" s="3"/>
      <c r="Q307" s="3" t="s">
        <v>9</v>
      </c>
      <c r="R307" s="3"/>
      <c r="S307" s="5"/>
      <c r="T307" s="3"/>
      <c r="U307" s="25"/>
      <c r="V307" s="3"/>
      <c r="W307" s="12"/>
      <c r="X307" s="12"/>
      <c r="Y307" s="54"/>
      <c r="Z307" s="115"/>
      <c r="AA307" s="116">
        <f>IF(AA$6="",0,$T301)</f>
        <v>0</v>
      </c>
      <c r="AB307" s="116">
        <f>IF(AB$6="",0,IF($T303=справочники!$E$8,$T301+$T305*(AB$1-$AA$1),IF($T303=справочники!$E$9,$T301*POWER($T305,(AB$1-$AA$1)),IF($T303=справочники!$E$10,POWER($T301,$T305*(AB$1-$AA$1)),0))))</f>
        <v>0</v>
      </c>
      <c r="AC307" s="116">
        <f>IF(AC$6="",0,IF($T303=справочники!$E$8,$T301+$T305*(AC$1-$AA$1),IF($T303=справочники!$E$9,$T301*POWER($T305,(AC$1-$AA$1)),IF($T303=справочники!$E$10,POWER($T301,$T305*(AC$1-$AA$1)),0))))</f>
        <v>0</v>
      </c>
      <c r="AD307" s="116">
        <f>IF(AD$6="",0,IF($T303=справочники!$E$8,$T301+$T305*(AD$1-$AA$1),IF($T303=справочники!$E$9,$T301*POWER($T305,(AD$1-$AA$1)),IF($T303=справочники!$E$10,POWER($T301,$T305*(AD$1-$AA$1)),0))))</f>
        <v>0</v>
      </c>
      <c r="AE307" s="116">
        <f>IF(AE$6="",0,IF($T303=справочники!$E$8,$T301+$T305*(AE$1-$AA$1),IF($T303=справочники!$E$9,$T301*POWER($T305,(AE$1-$AA$1)),IF($T303=справочники!$E$10,POWER($T301,$T305*(AE$1-$AA$1)),0))))</f>
        <v>0</v>
      </c>
      <c r="AF307" s="116">
        <f>IF(AF$6="",0,IF($T303=справочники!$E$8,$T301+$T305*(AF$1-$AA$1),IF($T303=справочники!$E$9,$T301*POWER($T305,(AF$1-$AA$1)),IF($T303=справочники!$E$10,POWER($T301,$T305*(AF$1-$AA$1)),0))))</f>
        <v>0</v>
      </c>
      <c r="AG307" s="116">
        <f>IF(AG$6="",0,IF($T303=справочники!$E$8,$T301+$T305*(AG$1-$AA$1),IF($T303=справочники!$E$9,$T301*POWER($T305,(AG$1-$AA$1)),IF($T303=справочники!$E$10,POWER($T301,$T305*(AG$1-$AA$1)),0))))</f>
        <v>0</v>
      </c>
      <c r="AH307" s="116">
        <f>IF(AH$6="",0,IF($T303=справочники!$E$8,$T301+$T305*(AH$1-$AA$1),IF($T303=справочники!$E$9,$T301*POWER($T305,(AH$1-$AA$1)),IF($T303=справочники!$E$10,POWER($T301,$T305*(AH$1-$AA$1)),0))))</f>
        <v>0</v>
      </c>
      <c r="AI307" s="116">
        <f>IF(AI$6="",0,IF($T303=справочники!$E$8,$T301+$T305*(AI$1-$AA$1),IF($T303=справочники!$E$9,$T301*POWER($T305,(AI$1-$AA$1)),IF($T303=справочники!$E$10,POWER($T301,$T305*(AI$1-$AA$1)),0))))</f>
        <v>0</v>
      </c>
      <c r="AJ307" s="116">
        <f>IF(AJ$6="",0,IF($T303=справочники!$E$8,$T301+$T305*(AJ$1-$AA$1),IF($T303=справочники!$E$9,$T301*POWER($T305,(AJ$1-$AA$1)),IF($T303=справочники!$E$10,POWER($T301,$T305*(AJ$1-$AA$1)),0))))</f>
        <v>0</v>
      </c>
      <c r="AK307" s="116">
        <f>IF(AK$6="",0,IF($T303=справочники!$E$8,$T301+$T305*(AK$1-$AA$1),IF($T303=справочники!$E$9,$T301*POWER($T305,(AK$1-$AA$1)),IF($T303=справочники!$E$10,POWER($T301,$T305*(AK$1-$AA$1)),0))))</f>
        <v>0</v>
      </c>
      <c r="AL307" s="116">
        <f>IF(AL$6="",0,IF($T303=справочники!$E$8,$T301+$T305*(AL$1-$AA$1),IF($T303=справочники!$E$9,$T301*POWER($T305,(AL$1-$AA$1)),IF($T303=справочники!$E$10,POWER($T301,$T305*(AL$1-$AA$1)),0))))</f>
        <v>0</v>
      </c>
      <c r="AM307" s="116">
        <f>IF(AM$6="",0,IF($T303=справочники!$E$8,$T301+$T305*(AM$1-$AA$1),IF($T303=справочники!$E$9,$T301*POWER($T305,(AM$1-$AA$1)),IF($T303=справочники!$E$10,POWER($T301,$T305*(AM$1-$AA$1)),0))))</f>
        <v>0</v>
      </c>
      <c r="AN307" s="116">
        <f>IF(AN$6="",0,IF($T303=справочники!$E$8,$T301+$T305*(AN$1-$AA$1),IF($T303=справочники!$E$9,$T301*POWER($T305,(AN$1-$AA$1)),IF($T303=справочники!$E$10,POWER($T301,$T305*(AN$1-$AA$1)),0))))</f>
        <v>0</v>
      </c>
      <c r="AO307" s="116">
        <f>IF(AO$6="",0,IF($T303=справочники!$E$8,$T301+$T305*(AO$1-$AA$1),IF($T303=справочники!$E$9,$T301*POWER($T305,(AO$1-$AA$1)),IF($T303=справочники!$E$10,POWER($T301,$T305*(AO$1-$AA$1)),0))))</f>
        <v>0</v>
      </c>
      <c r="AP307" s="116">
        <f>IF(AP$6="",0,IF($T303=справочники!$E$8,$T301+$T305*(AP$1-$AA$1),IF($T303=справочники!$E$9,$T301*POWER($T305,(AP$1-$AA$1)),IF($T303=справочники!$E$10,POWER($T301,$T305*(AP$1-$AA$1)),0))))</f>
        <v>0</v>
      </c>
      <c r="AQ307" s="116">
        <f>IF(AQ$6="",0,IF($T303=справочники!$E$8,$T301+$T305*(AQ$1-$AA$1),IF($T303=справочники!$E$9,$T301*POWER($T305,(AQ$1-$AA$1)),IF($T303=справочники!$E$10,POWER($T301,$T305*(AQ$1-$AA$1)),0))))</f>
        <v>0</v>
      </c>
      <c r="AR307" s="116">
        <f>IF(AR$6="",0,IF($T303=справочники!$E$8,$T301+$T305*(AR$1-$AA$1),IF($T303=справочники!$E$9,$T301*POWER($T305,(AR$1-$AA$1)),IF($T303=справочники!$E$10,POWER($T301,$T305*(AR$1-$AA$1)),0))))</f>
        <v>0</v>
      </c>
      <c r="AS307" s="116">
        <f>IF(AS$6="",0,IF($T303=справочники!$E$8,$T301+$T305*(AS$1-$AA$1),IF($T303=справочники!$E$9,$T301*POWER($T305,(AS$1-$AA$1)),IF($T303=справочники!$E$10,POWER($T301,$T305*(AS$1-$AA$1)),0))))</f>
        <v>0</v>
      </c>
      <c r="AT307" s="116">
        <f>IF(AT$6="",0,IF($T303=справочники!$E$8,$T301+$T305*(AT$1-$AA$1),IF($T303=справочники!$E$9,$T301*POWER($T305,(AT$1-$AA$1)),IF($T303=справочники!$E$10,POWER($T301,$T305*(AT$1-$AA$1)),0))))</f>
        <v>0</v>
      </c>
      <c r="AU307" s="116">
        <f>IF(AU$6="",0,IF($T303=справочники!$E$8,$T301+$T305*(AU$1-$AA$1),IF($T303=справочники!$E$9,$T301*POWER($T305,(AU$1-$AA$1)),IF($T303=справочники!$E$10,POWER($T301,$T305*(AU$1-$AA$1)),0))))</f>
        <v>0</v>
      </c>
      <c r="AV307" s="116">
        <f>IF(AV$6="",0,IF($T303=справочники!$E$8,$T301+$T305*(AV$1-$AA$1),IF($T303=справочники!$E$9,$T301*POWER($T305,(AV$1-$AA$1)),IF($T303=справочники!$E$10,POWER($T301,$T305*(AV$1-$AA$1)),0))))</f>
        <v>0</v>
      </c>
      <c r="AW307" s="116">
        <f>IF(AW$6="",0,IF($T303=справочники!$E$8,$T301+$T305*(AW$1-$AA$1),IF($T303=справочники!$E$9,$T301*POWER($T305,(AW$1-$AA$1)),IF($T303=справочники!$E$10,POWER($T301,$T305*(AW$1-$AA$1)),0))))</f>
        <v>0</v>
      </c>
      <c r="AX307" s="116">
        <f>IF(AX$6="",0,IF($T303=справочники!$E$8,$T301+$T305*(AX$1-$AA$1),IF($T303=справочники!$E$9,$T301*POWER($T305,(AX$1-$AA$1)),IF($T303=справочники!$E$10,POWER($T301,$T305*(AX$1-$AA$1)),0))))</f>
        <v>0</v>
      </c>
      <c r="AY307" s="116">
        <f>IF(AY$6="",0,IF($T303=справочники!$E$8,$T301+$T305*(AY$1-$AA$1),IF($T303=справочники!$E$9,$T301*POWER($T305,(AY$1-$AA$1)),IF($T303=справочники!$E$10,POWER($T301,$T305*(AY$1-$AA$1)),0))))</f>
        <v>0</v>
      </c>
      <c r="AZ307" s="116">
        <f>IF(AZ$6="",0,IF($T303=справочники!$E$8,$T301+$T305*(AZ$1-$AA$1),IF($T303=справочники!$E$9,$T301*POWER($T305,(AZ$1-$AA$1)),IF($T303=справочники!$E$10,POWER($T301,$T305*(AZ$1-$AA$1)),0))))</f>
        <v>0</v>
      </c>
      <c r="BA307" s="116">
        <f>IF(BA$6="",0,IF($T303=справочники!$E$8,$T301+$T305*(BA$1-$AA$1),IF($T303=справочники!$E$9,$T301*POWER($T305,(BA$1-$AA$1)),IF($T303=справочники!$E$10,POWER($T301,$T305*(BA$1-$AA$1)),0))))</f>
        <v>0</v>
      </c>
      <c r="BB307" s="116">
        <f>IF(BB$6="",0,IF($T303=справочники!$E$8,$T301+$T305*(BB$1-$AA$1),IF($T303=справочники!$E$9,$T301*POWER($T305,(BB$1-$AA$1)),IF($T303=справочники!$E$10,POWER($T301,$T305*(BB$1-$AA$1)),0))))</f>
        <v>0</v>
      </c>
      <c r="BC307" s="116">
        <f>IF(BC$6="",0,IF($T303=справочники!$E$8,$T301+$T305*(BC$1-$AA$1),IF($T303=справочники!$E$9,$T301*POWER($T305,(BC$1-$AA$1)),IF($T303=справочники!$E$10,POWER($T301,$T305*(BC$1-$AA$1)),0))))</f>
        <v>0</v>
      </c>
      <c r="BD307" s="117">
        <f>IF(BD$6="",0,IF($T303=справочники!$E$8,$T301+$T305*(BD$1-$AA$1),IF($T303=справочники!$E$9,$T301*POWER($T305,(BD$1-$AA$1)),IF($T303=справочники!$E$10,POWER($T301,$T305*(BD$1-$AA$1)),0))))</f>
        <v>0</v>
      </c>
      <c r="BE307" s="3"/>
      <c r="BF307" s="3"/>
    </row>
    <row r="308" spans="1:58" ht="4.05" customHeight="1" x14ac:dyDescent="0.25">
      <c r="A308" s="1"/>
      <c r="B308" s="1"/>
      <c r="C308" s="1"/>
      <c r="D308" s="1"/>
      <c r="E308" s="1"/>
      <c r="F308" s="58"/>
      <c r="G308" s="5"/>
      <c r="H308" s="1"/>
      <c r="I308" s="1"/>
      <c r="J308" s="1"/>
      <c r="K308" s="1"/>
      <c r="L308" s="1"/>
      <c r="M308" s="5"/>
      <c r="N308" s="1"/>
      <c r="O308" s="1"/>
      <c r="P308" s="1"/>
      <c r="Q308" s="1"/>
      <c r="R308" s="1"/>
      <c r="S308" s="5"/>
      <c r="T308" s="1"/>
      <c r="U308" s="25"/>
      <c r="V308" s="1"/>
      <c r="W308" s="12"/>
      <c r="X308" s="10"/>
      <c r="Y308" s="54"/>
      <c r="Z308" s="118"/>
      <c r="AA308" s="119"/>
      <c r="AB308" s="119"/>
      <c r="AC308" s="119"/>
      <c r="AD308" s="119"/>
      <c r="AE308" s="119"/>
      <c r="AF308" s="119"/>
      <c r="AG308" s="119"/>
      <c r="AH308" s="119"/>
      <c r="AI308" s="119"/>
      <c r="AJ308" s="119"/>
      <c r="AK308" s="119"/>
      <c r="AL308" s="119"/>
      <c r="AM308" s="119"/>
      <c r="AN308" s="119"/>
      <c r="AO308" s="119"/>
      <c r="AP308" s="119"/>
      <c r="AQ308" s="119"/>
      <c r="AR308" s="119"/>
      <c r="AS308" s="119"/>
      <c r="AT308" s="119"/>
      <c r="AU308" s="119"/>
      <c r="AV308" s="119"/>
      <c r="AW308" s="119"/>
      <c r="AX308" s="119"/>
      <c r="AY308" s="119"/>
      <c r="AZ308" s="119"/>
      <c r="BA308" s="119"/>
      <c r="BB308" s="119"/>
      <c r="BC308" s="119"/>
      <c r="BD308" s="120"/>
      <c r="BE308" s="1"/>
      <c r="BF308" s="1"/>
    </row>
    <row r="309" spans="1:58" x14ac:dyDescent="0.25">
      <c r="A309" s="1"/>
      <c r="B309" s="1"/>
      <c r="C309" s="1"/>
      <c r="D309" s="1"/>
      <c r="E309" s="1"/>
      <c r="F309" s="58"/>
      <c r="G309" s="5" t="s">
        <v>7</v>
      </c>
      <c r="H309" s="1"/>
      <c r="I309" s="1" t="s">
        <v>33</v>
      </c>
      <c r="J309" s="1"/>
      <c r="K309" s="1"/>
      <c r="L309" s="1"/>
      <c r="M309" s="5" t="s">
        <v>7</v>
      </c>
      <c r="N309" s="1" t="s">
        <v>53</v>
      </c>
      <c r="O309" s="1"/>
      <c r="P309" s="1"/>
      <c r="Q309" s="1" t="s">
        <v>67</v>
      </c>
      <c r="R309" s="1"/>
      <c r="S309" s="5" t="s">
        <v>7</v>
      </c>
      <c r="T309" s="19"/>
      <c r="U309" s="25"/>
      <c r="V309" s="1"/>
      <c r="W309" s="12"/>
      <c r="X309" s="10"/>
      <c r="Y309" s="54"/>
      <c r="Z309" s="118"/>
      <c r="AA309" s="119"/>
      <c r="AB309" s="119"/>
      <c r="AC309" s="119"/>
      <c r="AD309" s="119"/>
      <c r="AE309" s="119"/>
      <c r="AF309" s="119"/>
      <c r="AG309" s="119"/>
      <c r="AH309" s="119"/>
      <c r="AI309" s="119"/>
      <c r="AJ309" s="119"/>
      <c r="AK309" s="119"/>
      <c r="AL309" s="119"/>
      <c r="AM309" s="119"/>
      <c r="AN309" s="119"/>
      <c r="AO309" s="119"/>
      <c r="AP309" s="119"/>
      <c r="AQ309" s="119"/>
      <c r="AR309" s="119"/>
      <c r="AS309" s="119"/>
      <c r="AT309" s="119"/>
      <c r="AU309" s="119"/>
      <c r="AV309" s="119"/>
      <c r="AW309" s="119"/>
      <c r="AX309" s="119"/>
      <c r="AY309" s="119"/>
      <c r="AZ309" s="119"/>
      <c r="BA309" s="119"/>
      <c r="BB309" s="119"/>
      <c r="BC309" s="119"/>
      <c r="BD309" s="120"/>
      <c r="BE309" s="1"/>
      <c r="BF309" s="1"/>
    </row>
    <row r="310" spans="1:58" ht="4.05" customHeight="1" x14ac:dyDescent="0.25">
      <c r="A310" s="1"/>
      <c r="B310" s="1"/>
      <c r="C310" s="1"/>
      <c r="D310" s="1"/>
      <c r="E310" s="1"/>
      <c r="F310" s="58"/>
      <c r="G310" s="5"/>
      <c r="H310" s="1"/>
      <c r="I310" s="1"/>
      <c r="J310" s="1"/>
      <c r="K310" s="1"/>
      <c r="L310" s="1"/>
      <c r="M310" s="5"/>
      <c r="N310" s="1"/>
      <c r="O310" s="1"/>
      <c r="P310" s="1"/>
      <c r="Q310" s="1"/>
      <c r="R310" s="1"/>
      <c r="S310" s="5"/>
      <c r="T310" s="1"/>
      <c r="U310" s="25"/>
      <c r="V310" s="1"/>
      <c r="W310" s="12"/>
      <c r="X310" s="10"/>
      <c r="Y310" s="54"/>
      <c r="Z310" s="118"/>
      <c r="AA310" s="119"/>
      <c r="AB310" s="119"/>
      <c r="AC310" s="119"/>
      <c r="AD310" s="119"/>
      <c r="AE310" s="119"/>
      <c r="AF310" s="119"/>
      <c r="AG310" s="119"/>
      <c r="AH310" s="119"/>
      <c r="AI310" s="119"/>
      <c r="AJ310" s="119"/>
      <c r="AK310" s="119"/>
      <c r="AL310" s="119"/>
      <c r="AM310" s="119"/>
      <c r="AN310" s="119"/>
      <c r="AO310" s="119"/>
      <c r="AP310" s="119"/>
      <c r="AQ310" s="119"/>
      <c r="AR310" s="119"/>
      <c r="AS310" s="119"/>
      <c r="AT310" s="119"/>
      <c r="AU310" s="119"/>
      <c r="AV310" s="119"/>
      <c r="AW310" s="119"/>
      <c r="AX310" s="119"/>
      <c r="AY310" s="119"/>
      <c r="AZ310" s="119"/>
      <c r="BA310" s="119"/>
      <c r="BB310" s="119"/>
      <c r="BC310" s="119"/>
      <c r="BD310" s="120"/>
      <c r="BE310" s="1"/>
      <c r="BF310" s="1"/>
    </row>
    <row r="311" spans="1:58" s="24" customFormat="1" x14ac:dyDescent="0.25">
      <c r="A311" s="20"/>
      <c r="B311" s="20"/>
      <c r="C311" s="20"/>
      <c r="D311" s="20"/>
      <c r="E311" s="20"/>
      <c r="F311" s="63"/>
      <c r="G311" s="21" t="s">
        <v>7</v>
      </c>
      <c r="H311" s="20"/>
      <c r="I311" s="20" t="s">
        <v>18</v>
      </c>
      <c r="J311" s="20"/>
      <c r="K311" s="20"/>
      <c r="L311" s="20"/>
      <c r="M311" s="21"/>
      <c r="N311" s="20"/>
      <c r="O311" s="20"/>
      <c r="P311" s="20"/>
      <c r="Q311" s="34" t="s">
        <v>17</v>
      </c>
      <c r="R311" s="20"/>
      <c r="S311" s="21" t="s">
        <v>7</v>
      </c>
      <c r="T311" s="35"/>
      <c r="U311" s="27"/>
      <c r="V311" s="20"/>
      <c r="W311" s="22"/>
      <c r="X311" s="23"/>
      <c r="Y311" s="55"/>
      <c r="Z311" s="123"/>
      <c r="AA311" s="124"/>
      <c r="AB311" s="124"/>
      <c r="AC311" s="124"/>
      <c r="AD311" s="124"/>
      <c r="AE311" s="124"/>
      <c r="AF311" s="124"/>
      <c r="AG311" s="124"/>
      <c r="AH311" s="124"/>
      <c r="AI311" s="124"/>
      <c r="AJ311" s="124"/>
      <c r="AK311" s="124"/>
      <c r="AL311" s="124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4"/>
      <c r="AW311" s="124"/>
      <c r="AX311" s="124"/>
      <c r="AY311" s="124"/>
      <c r="AZ311" s="124"/>
      <c r="BA311" s="124"/>
      <c r="BB311" s="124"/>
      <c r="BC311" s="124"/>
      <c r="BD311" s="125"/>
      <c r="BE311" s="20"/>
      <c r="BF311" s="20"/>
    </row>
    <row r="312" spans="1:58" ht="4.05" customHeight="1" x14ac:dyDescent="0.25">
      <c r="A312" s="1"/>
      <c r="B312" s="1"/>
      <c r="C312" s="1"/>
      <c r="D312" s="1"/>
      <c r="E312" s="1"/>
      <c r="F312" s="58"/>
      <c r="G312" s="5"/>
      <c r="H312" s="1"/>
      <c r="I312" s="1"/>
      <c r="J312" s="1"/>
      <c r="K312" s="1"/>
      <c r="L312" s="1"/>
      <c r="M312" s="5"/>
      <c r="N312" s="1"/>
      <c r="O312" s="1"/>
      <c r="P312" s="1"/>
      <c r="Q312" s="1"/>
      <c r="R312" s="1"/>
      <c r="S312" s="5"/>
      <c r="T312" s="1"/>
      <c r="U312" s="25"/>
      <c r="V312" s="1"/>
      <c r="W312" s="12"/>
      <c r="X312" s="10"/>
      <c r="Y312" s="54"/>
      <c r="Z312" s="118"/>
      <c r="AA312" s="119"/>
      <c r="AB312" s="119"/>
      <c r="AC312" s="119"/>
      <c r="AD312" s="119"/>
      <c r="AE312" s="119"/>
      <c r="AF312" s="119"/>
      <c r="AG312" s="119"/>
      <c r="AH312" s="119"/>
      <c r="AI312" s="119"/>
      <c r="AJ312" s="119"/>
      <c r="AK312" s="119"/>
      <c r="AL312" s="119"/>
      <c r="AM312" s="119"/>
      <c r="AN312" s="119"/>
      <c r="AO312" s="119"/>
      <c r="AP312" s="119"/>
      <c r="AQ312" s="119"/>
      <c r="AR312" s="119"/>
      <c r="AS312" s="119"/>
      <c r="AT312" s="119"/>
      <c r="AU312" s="119"/>
      <c r="AV312" s="119"/>
      <c r="AW312" s="119"/>
      <c r="AX312" s="119"/>
      <c r="AY312" s="119"/>
      <c r="AZ312" s="119"/>
      <c r="BA312" s="119"/>
      <c r="BB312" s="119"/>
      <c r="BC312" s="119"/>
      <c r="BD312" s="120"/>
      <c r="BE312" s="1"/>
      <c r="BF312" s="1"/>
    </row>
    <row r="313" spans="1:58" s="39" customFormat="1" x14ac:dyDescent="0.25">
      <c r="A313" s="38"/>
      <c r="B313" s="38"/>
      <c r="C313" s="38"/>
      <c r="D313" s="38"/>
      <c r="E313" s="38"/>
      <c r="F313" s="64">
        <v>2</v>
      </c>
      <c r="G313" s="21" t="s">
        <v>7</v>
      </c>
      <c r="H313" s="38"/>
      <c r="I313" s="38" t="s">
        <v>34</v>
      </c>
      <c r="J313" s="38"/>
      <c r="K313" s="38"/>
      <c r="L313" s="38"/>
      <c r="M313" s="21"/>
      <c r="N313" s="38" t="str">
        <f>N309</f>
        <v>ср. ст-ть 1ой единицы прочих расходов</v>
      </c>
      <c r="O313" s="38"/>
      <c r="P313" s="38"/>
      <c r="Q313" s="38" t="s">
        <v>67</v>
      </c>
      <c r="R313" s="38"/>
      <c r="S313" s="21"/>
      <c r="T313" s="38"/>
      <c r="U313" s="27"/>
      <c r="V313" s="38"/>
      <c r="W313" s="22"/>
      <c r="X313" s="22"/>
      <c r="Y313" s="55"/>
      <c r="Z313" s="137"/>
      <c r="AA313" s="152">
        <f>IF(AA$6="",0,$T309)</f>
        <v>0</v>
      </c>
      <c r="AB313" s="152">
        <f>IF(AB$6="",0,$T309*POWER(1+$T311,(AB$1-$AA$1)))</f>
        <v>0</v>
      </c>
      <c r="AC313" s="152">
        <f t="shared" ref="AC313:AP313" si="157">IF(AC$6="",0,$T309*POWER(1+$T311,(AC$1-$AA$1)))</f>
        <v>0</v>
      </c>
      <c r="AD313" s="152">
        <f t="shared" si="157"/>
        <v>0</v>
      </c>
      <c r="AE313" s="152">
        <f t="shared" si="157"/>
        <v>0</v>
      </c>
      <c r="AF313" s="152">
        <f t="shared" si="157"/>
        <v>0</v>
      </c>
      <c r="AG313" s="152">
        <f t="shared" si="157"/>
        <v>0</v>
      </c>
      <c r="AH313" s="152">
        <f t="shared" si="157"/>
        <v>0</v>
      </c>
      <c r="AI313" s="152">
        <f t="shared" si="157"/>
        <v>0</v>
      </c>
      <c r="AJ313" s="152">
        <f t="shared" si="157"/>
        <v>0</v>
      </c>
      <c r="AK313" s="152">
        <f t="shared" si="157"/>
        <v>0</v>
      </c>
      <c r="AL313" s="152">
        <f t="shared" si="157"/>
        <v>0</v>
      </c>
      <c r="AM313" s="152">
        <f t="shared" si="157"/>
        <v>0</v>
      </c>
      <c r="AN313" s="152">
        <f t="shared" si="157"/>
        <v>0</v>
      </c>
      <c r="AO313" s="152">
        <f t="shared" si="157"/>
        <v>0</v>
      </c>
      <c r="AP313" s="152">
        <f t="shared" si="157"/>
        <v>0</v>
      </c>
      <c r="AQ313" s="152">
        <f t="shared" ref="AQ313:BD313" si="158">IF(AQ$6="",0,$T309*POWER(1+$T311,(AQ$1-$AA$1)))</f>
        <v>0</v>
      </c>
      <c r="AR313" s="152">
        <f t="shared" si="158"/>
        <v>0</v>
      </c>
      <c r="AS313" s="152">
        <f t="shared" si="158"/>
        <v>0</v>
      </c>
      <c r="AT313" s="152">
        <f t="shared" si="158"/>
        <v>0</v>
      </c>
      <c r="AU313" s="152">
        <f t="shared" si="158"/>
        <v>0</v>
      </c>
      <c r="AV313" s="152">
        <f t="shared" si="158"/>
        <v>0</v>
      </c>
      <c r="AW313" s="152">
        <f t="shared" si="158"/>
        <v>0</v>
      </c>
      <c r="AX313" s="152">
        <f t="shared" si="158"/>
        <v>0</v>
      </c>
      <c r="AY313" s="152">
        <f t="shared" si="158"/>
        <v>0</v>
      </c>
      <c r="AZ313" s="152">
        <f t="shared" si="158"/>
        <v>0</v>
      </c>
      <c r="BA313" s="152">
        <f t="shared" si="158"/>
        <v>0</v>
      </c>
      <c r="BB313" s="152">
        <f t="shared" si="158"/>
        <v>0</v>
      </c>
      <c r="BC313" s="152">
        <f t="shared" si="158"/>
        <v>0</v>
      </c>
      <c r="BD313" s="153">
        <f t="shared" si="158"/>
        <v>0</v>
      </c>
      <c r="BE313" s="38"/>
      <c r="BF313" s="38"/>
    </row>
    <row r="314" spans="1:58" ht="4.05" customHeight="1" x14ac:dyDescent="0.25">
      <c r="A314" s="1"/>
      <c r="B314" s="1"/>
      <c r="C314" s="1"/>
      <c r="D314" s="1"/>
      <c r="E314" s="1"/>
      <c r="F314" s="58">
        <v>1</v>
      </c>
      <c r="G314" s="5"/>
      <c r="H314" s="1"/>
      <c r="I314" s="1"/>
      <c r="J314" s="1"/>
      <c r="K314" s="1"/>
      <c r="L314" s="1"/>
      <c r="M314" s="5"/>
      <c r="N314" s="1"/>
      <c r="O314" s="1"/>
      <c r="P314" s="1"/>
      <c r="Q314" s="1"/>
      <c r="R314" s="1"/>
      <c r="S314" s="5"/>
      <c r="T314" s="1"/>
      <c r="U314" s="25"/>
      <c r="V314" s="1"/>
      <c r="W314" s="12"/>
      <c r="X314" s="10"/>
      <c r="Y314" s="54"/>
      <c r="Z314" s="118"/>
      <c r="AA314" s="119"/>
      <c r="AB314" s="119"/>
      <c r="AC314" s="119"/>
      <c r="AD314" s="119"/>
      <c r="AE314" s="119"/>
      <c r="AF314" s="119"/>
      <c r="AG314" s="119"/>
      <c r="AH314" s="119"/>
      <c r="AI314" s="119"/>
      <c r="AJ314" s="119"/>
      <c r="AK314" s="119"/>
      <c r="AL314" s="119"/>
      <c r="AM314" s="119"/>
      <c r="AN314" s="119"/>
      <c r="AO314" s="119"/>
      <c r="AP314" s="119"/>
      <c r="AQ314" s="119"/>
      <c r="AR314" s="119"/>
      <c r="AS314" s="119"/>
      <c r="AT314" s="119"/>
      <c r="AU314" s="119"/>
      <c r="AV314" s="119"/>
      <c r="AW314" s="119"/>
      <c r="AX314" s="119"/>
      <c r="AY314" s="119"/>
      <c r="AZ314" s="119"/>
      <c r="BA314" s="119"/>
      <c r="BB314" s="119"/>
      <c r="BC314" s="119"/>
      <c r="BD314" s="120"/>
      <c r="BE314" s="1"/>
      <c r="BF314" s="1"/>
    </row>
    <row r="315" spans="1:58" s="4" customFormat="1" x14ac:dyDescent="0.25">
      <c r="A315" s="3"/>
      <c r="B315" s="3"/>
      <c r="C315" s="3"/>
      <c r="D315" s="3"/>
      <c r="E315" s="3"/>
      <c r="F315" s="62">
        <v>1</v>
      </c>
      <c r="G315" s="53"/>
      <c r="H315" s="13" t="str">
        <f>$H$213</f>
        <v>Постоянные расходы</v>
      </c>
      <c r="I315" s="3"/>
      <c r="J315" s="3"/>
      <c r="K315" s="3"/>
      <c r="L315" s="3"/>
      <c r="M315" s="5" t="s">
        <v>7</v>
      </c>
      <c r="N315" s="3" t="s">
        <v>125</v>
      </c>
      <c r="O315" s="3"/>
      <c r="P315" s="3"/>
      <c r="Q315" s="3" t="s">
        <v>67</v>
      </c>
      <c r="R315" s="3"/>
      <c r="S315" s="5"/>
      <c r="T315" s="3"/>
      <c r="U315" s="25"/>
      <c r="V315" s="3"/>
      <c r="W315" s="12">
        <f>SUM($Y315:$BE315)</f>
        <v>0</v>
      </c>
      <c r="X315" s="12"/>
      <c r="Y315" s="54"/>
      <c r="Z315" s="115"/>
      <c r="AA315" s="116">
        <f>IF(AA$6="",0,AA307*AA313)</f>
        <v>0</v>
      </c>
      <c r="AB315" s="116">
        <f t="shared" ref="AB315:AP315" si="159">IF(AB$6="",0,AB307*AB313)</f>
        <v>0</v>
      </c>
      <c r="AC315" s="116">
        <f t="shared" si="159"/>
        <v>0</v>
      </c>
      <c r="AD315" s="116">
        <f t="shared" si="159"/>
        <v>0</v>
      </c>
      <c r="AE315" s="116">
        <f t="shared" si="159"/>
        <v>0</v>
      </c>
      <c r="AF315" s="116">
        <f t="shared" si="159"/>
        <v>0</v>
      </c>
      <c r="AG315" s="116">
        <f t="shared" si="159"/>
        <v>0</v>
      </c>
      <c r="AH315" s="116">
        <f t="shared" si="159"/>
        <v>0</v>
      </c>
      <c r="AI315" s="116">
        <f t="shared" si="159"/>
        <v>0</v>
      </c>
      <c r="AJ315" s="116">
        <f t="shared" si="159"/>
        <v>0</v>
      </c>
      <c r="AK315" s="116">
        <f t="shared" si="159"/>
        <v>0</v>
      </c>
      <c r="AL315" s="116">
        <f t="shared" si="159"/>
        <v>0</v>
      </c>
      <c r="AM315" s="116">
        <f t="shared" si="159"/>
        <v>0</v>
      </c>
      <c r="AN315" s="116">
        <f t="shared" si="159"/>
        <v>0</v>
      </c>
      <c r="AO315" s="116">
        <f t="shared" si="159"/>
        <v>0</v>
      </c>
      <c r="AP315" s="116">
        <f t="shared" si="159"/>
        <v>0</v>
      </c>
      <c r="AQ315" s="116">
        <f t="shared" ref="AQ315:BD315" si="160">IF(AQ$6="",0,AQ307*AQ313)</f>
        <v>0</v>
      </c>
      <c r="AR315" s="116">
        <f t="shared" si="160"/>
        <v>0</v>
      </c>
      <c r="AS315" s="116">
        <f t="shared" si="160"/>
        <v>0</v>
      </c>
      <c r="AT315" s="116">
        <f t="shared" si="160"/>
        <v>0</v>
      </c>
      <c r="AU315" s="116">
        <f t="shared" si="160"/>
        <v>0</v>
      </c>
      <c r="AV315" s="116">
        <f t="shared" si="160"/>
        <v>0</v>
      </c>
      <c r="AW315" s="116">
        <f t="shared" si="160"/>
        <v>0</v>
      </c>
      <c r="AX315" s="116">
        <f t="shared" si="160"/>
        <v>0</v>
      </c>
      <c r="AY315" s="116">
        <f t="shared" si="160"/>
        <v>0</v>
      </c>
      <c r="AZ315" s="116">
        <f t="shared" si="160"/>
        <v>0</v>
      </c>
      <c r="BA315" s="116">
        <f t="shared" si="160"/>
        <v>0</v>
      </c>
      <c r="BB315" s="116">
        <f t="shared" si="160"/>
        <v>0</v>
      </c>
      <c r="BC315" s="116">
        <f t="shared" si="160"/>
        <v>0</v>
      </c>
      <c r="BD315" s="117">
        <f t="shared" si="160"/>
        <v>0</v>
      </c>
      <c r="BE315" s="3"/>
      <c r="BF315" s="3"/>
    </row>
    <row r="316" spans="1:58" ht="4.05" customHeight="1" x14ac:dyDescent="0.25">
      <c r="A316" s="1"/>
      <c r="B316" s="1"/>
      <c r="C316" s="1"/>
      <c r="D316" s="1"/>
      <c r="E316" s="1"/>
      <c r="F316" s="58">
        <v>1</v>
      </c>
      <c r="G316" s="5"/>
      <c r="H316" s="45"/>
      <c r="I316" s="45"/>
      <c r="J316" s="45"/>
      <c r="K316" s="45"/>
      <c r="L316" s="45"/>
      <c r="M316" s="47"/>
      <c r="N316" s="45"/>
      <c r="O316" s="45"/>
      <c r="P316" s="45"/>
      <c r="Q316" s="45"/>
      <c r="R316" s="1"/>
      <c r="S316" s="5"/>
      <c r="T316" s="1"/>
      <c r="U316" s="25"/>
      <c r="V316" s="1"/>
      <c r="W316" s="49"/>
      <c r="X316" s="10"/>
      <c r="Y316" s="54"/>
      <c r="Z316" s="118"/>
      <c r="AA316" s="133"/>
      <c r="AB316" s="133"/>
      <c r="AC316" s="133"/>
      <c r="AD316" s="133"/>
      <c r="AE316" s="133"/>
      <c r="AF316" s="133"/>
      <c r="AG316" s="133"/>
      <c r="AH316" s="133"/>
      <c r="AI316" s="133"/>
      <c r="AJ316" s="133"/>
      <c r="AK316" s="133"/>
      <c r="AL316" s="133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33"/>
      <c r="AW316" s="133"/>
      <c r="AX316" s="133"/>
      <c r="AY316" s="133"/>
      <c r="AZ316" s="133"/>
      <c r="BA316" s="133"/>
      <c r="BB316" s="133"/>
      <c r="BC316" s="133"/>
      <c r="BD316" s="134"/>
      <c r="BE316" s="1"/>
      <c r="BF316" s="1"/>
    </row>
    <row r="317" spans="1:58" ht="7.05" customHeight="1" x14ac:dyDescent="0.25">
      <c r="A317" s="1"/>
      <c r="B317" s="1"/>
      <c r="C317" s="1"/>
      <c r="D317" s="1"/>
      <c r="E317" s="1"/>
      <c r="F317" s="58">
        <v>1</v>
      </c>
      <c r="G317" s="5"/>
      <c r="H317" s="1"/>
      <c r="I317" s="1"/>
      <c r="J317" s="1"/>
      <c r="K317" s="1"/>
      <c r="L317" s="1"/>
      <c r="M317" s="5"/>
      <c r="N317" s="1"/>
      <c r="O317" s="1"/>
      <c r="P317" s="1"/>
      <c r="Q317" s="1"/>
      <c r="R317" s="1"/>
      <c r="S317" s="5"/>
      <c r="T317" s="1"/>
      <c r="U317" s="25"/>
      <c r="V317" s="1"/>
      <c r="W317" s="12"/>
      <c r="X317" s="10"/>
      <c r="Y317" s="54"/>
      <c r="Z317" s="118"/>
      <c r="AA317" s="119"/>
      <c r="AB317" s="119"/>
      <c r="AC317" s="119"/>
      <c r="AD317" s="119"/>
      <c r="AE317" s="119"/>
      <c r="AF317" s="119"/>
      <c r="AG317" s="119"/>
      <c r="AH317" s="119"/>
      <c r="AI317" s="119"/>
      <c r="AJ317" s="119"/>
      <c r="AK317" s="119"/>
      <c r="AL317" s="119"/>
      <c r="AM317" s="119"/>
      <c r="AN317" s="119"/>
      <c r="AO317" s="119"/>
      <c r="AP317" s="119"/>
      <c r="AQ317" s="119"/>
      <c r="AR317" s="119"/>
      <c r="AS317" s="119"/>
      <c r="AT317" s="119"/>
      <c r="AU317" s="119"/>
      <c r="AV317" s="119"/>
      <c r="AW317" s="119"/>
      <c r="AX317" s="119"/>
      <c r="AY317" s="119"/>
      <c r="AZ317" s="119"/>
      <c r="BA317" s="119"/>
      <c r="BB317" s="119"/>
      <c r="BC317" s="119"/>
      <c r="BD317" s="120"/>
      <c r="BE317" s="1"/>
      <c r="BF317" s="1"/>
    </row>
    <row r="318" spans="1:58" ht="4.05" customHeight="1" x14ac:dyDescent="0.25">
      <c r="A318" s="1"/>
      <c r="B318" s="1"/>
      <c r="C318" s="1"/>
      <c r="D318" s="1"/>
      <c r="E318" s="1"/>
      <c r="F318" s="58"/>
      <c r="G318" s="5"/>
      <c r="H318" s="18"/>
      <c r="I318" s="18"/>
      <c r="J318" s="18"/>
      <c r="K318" s="18"/>
      <c r="L318" s="1"/>
      <c r="M318" s="5"/>
      <c r="N318" s="18"/>
      <c r="O318" s="1"/>
      <c r="P318" s="1"/>
      <c r="Q318" s="1"/>
      <c r="R318" s="1"/>
      <c r="S318" s="5"/>
      <c r="T318" s="1"/>
      <c r="U318" s="25"/>
      <c r="V318" s="1"/>
      <c r="W318" s="18"/>
      <c r="X318" s="10"/>
      <c r="Y318" s="54"/>
      <c r="Z318" s="118"/>
      <c r="AA318" s="121"/>
      <c r="AB318" s="121"/>
      <c r="AC318" s="121"/>
      <c r="AD318" s="121"/>
      <c r="AE318" s="121"/>
      <c r="AF318" s="121"/>
      <c r="AG318" s="121"/>
      <c r="AH318" s="121"/>
      <c r="AI318" s="121"/>
      <c r="AJ318" s="121"/>
      <c r="AK318" s="121"/>
      <c r="AL318" s="121"/>
      <c r="AM318" s="121"/>
      <c r="AN318" s="121"/>
      <c r="AO318" s="121"/>
      <c r="AP318" s="121"/>
      <c r="AQ318" s="121"/>
      <c r="AR318" s="121"/>
      <c r="AS318" s="121"/>
      <c r="AT318" s="121"/>
      <c r="AU318" s="121"/>
      <c r="AV318" s="121"/>
      <c r="AW318" s="121"/>
      <c r="AX318" s="121"/>
      <c r="AY318" s="121"/>
      <c r="AZ318" s="121"/>
      <c r="BA318" s="121"/>
      <c r="BB318" s="121"/>
      <c r="BC318" s="121"/>
      <c r="BD318" s="122"/>
      <c r="BE318" s="1"/>
      <c r="BF318" s="1"/>
    </row>
    <row r="319" spans="1:58" ht="7.05" customHeight="1" x14ac:dyDescent="0.25">
      <c r="A319" s="1"/>
      <c r="B319" s="1"/>
      <c r="C319" s="1"/>
      <c r="D319" s="1"/>
      <c r="E319" s="1"/>
      <c r="F319" s="58"/>
      <c r="G319" s="5"/>
      <c r="H319" s="1"/>
      <c r="I319" s="1"/>
      <c r="J319" s="1"/>
      <c r="K319" s="1"/>
      <c r="L319" s="1"/>
      <c r="M319" s="5"/>
      <c r="N319" s="1"/>
      <c r="O319" s="1"/>
      <c r="P319" s="1"/>
      <c r="Q319" s="1"/>
      <c r="R319" s="1"/>
      <c r="S319" s="5"/>
      <c r="T319" s="1"/>
      <c r="U319" s="25"/>
      <c r="V319" s="1"/>
      <c r="W319" s="12"/>
      <c r="X319" s="10"/>
      <c r="Y319" s="54"/>
      <c r="Z319" s="118"/>
      <c r="AA319" s="119"/>
      <c r="AB319" s="119"/>
      <c r="AC319" s="119"/>
      <c r="AD319" s="119"/>
      <c r="AE319" s="119"/>
      <c r="AF319" s="119"/>
      <c r="AG319" s="119"/>
      <c r="AH319" s="119"/>
      <c r="AI319" s="119"/>
      <c r="AJ319" s="119"/>
      <c r="AK319" s="119"/>
      <c r="AL319" s="119"/>
      <c r="AM319" s="119"/>
      <c r="AN319" s="119"/>
      <c r="AO319" s="119"/>
      <c r="AP319" s="119"/>
      <c r="AQ319" s="119"/>
      <c r="AR319" s="119"/>
      <c r="AS319" s="119"/>
      <c r="AT319" s="119"/>
      <c r="AU319" s="119"/>
      <c r="AV319" s="119"/>
      <c r="AW319" s="119"/>
      <c r="AX319" s="119"/>
      <c r="AY319" s="119"/>
      <c r="AZ319" s="119"/>
      <c r="BA319" s="119"/>
      <c r="BB319" s="119"/>
      <c r="BC319" s="119"/>
      <c r="BD319" s="120"/>
      <c r="BE319" s="1"/>
      <c r="BF319" s="1"/>
    </row>
    <row r="320" spans="1:58" ht="7.05" customHeight="1" x14ac:dyDescent="0.25">
      <c r="A320" s="1"/>
      <c r="B320" s="1"/>
      <c r="C320" s="1"/>
      <c r="D320" s="1"/>
      <c r="E320" s="1"/>
      <c r="F320" s="58">
        <v>0</v>
      </c>
      <c r="G320" s="5"/>
      <c r="H320" s="1"/>
      <c r="I320" s="1"/>
      <c r="J320" s="1"/>
      <c r="K320" s="1"/>
      <c r="L320" s="1"/>
      <c r="M320" s="5"/>
      <c r="N320" s="1"/>
      <c r="O320" s="1"/>
      <c r="P320" s="1"/>
      <c r="Q320" s="1"/>
      <c r="R320" s="1"/>
      <c r="S320" s="5"/>
      <c r="T320" s="1"/>
      <c r="U320" s="25"/>
      <c r="V320" s="1"/>
      <c r="W320" s="12"/>
      <c r="X320" s="10"/>
      <c r="Y320" s="54"/>
      <c r="Z320" s="118"/>
      <c r="AA320" s="119"/>
      <c r="AB320" s="119"/>
      <c r="AC320" s="119"/>
      <c r="AD320" s="119"/>
      <c r="AE320" s="119"/>
      <c r="AF320" s="119"/>
      <c r="AG320" s="119"/>
      <c r="AH320" s="119"/>
      <c r="AI320" s="119"/>
      <c r="AJ320" s="119"/>
      <c r="AK320" s="119"/>
      <c r="AL320" s="119"/>
      <c r="AM320" s="119"/>
      <c r="AN320" s="119"/>
      <c r="AO320" s="119"/>
      <c r="AP320" s="119"/>
      <c r="AQ320" s="119"/>
      <c r="AR320" s="119"/>
      <c r="AS320" s="119"/>
      <c r="AT320" s="119"/>
      <c r="AU320" s="119"/>
      <c r="AV320" s="119"/>
      <c r="AW320" s="119"/>
      <c r="AX320" s="119"/>
      <c r="AY320" s="119"/>
      <c r="AZ320" s="119"/>
      <c r="BA320" s="119"/>
      <c r="BB320" s="119"/>
      <c r="BC320" s="119"/>
      <c r="BD320" s="120"/>
      <c r="BE320" s="1"/>
      <c r="BF320" s="1"/>
    </row>
    <row r="321" spans="1:58" s="4" customFormat="1" x14ac:dyDescent="0.25">
      <c r="A321" s="3"/>
      <c r="B321" s="3"/>
      <c r="C321" s="3"/>
      <c r="D321" s="3"/>
      <c r="E321" s="3"/>
      <c r="F321" s="62">
        <v>0</v>
      </c>
      <c r="G321" s="17" t="s">
        <v>7</v>
      </c>
      <c r="H321" s="3" t="s">
        <v>36</v>
      </c>
      <c r="I321" s="3"/>
      <c r="J321" s="3"/>
      <c r="K321" s="3"/>
      <c r="L321" s="3"/>
      <c r="M321" s="5"/>
      <c r="N321" s="3" t="s">
        <v>5</v>
      </c>
      <c r="O321" s="3"/>
      <c r="P321" s="3"/>
      <c r="Q321" s="3" t="s">
        <v>67</v>
      </c>
      <c r="R321" s="3"/>
      <c r="S321" s="5"/>
      <c r="T321" s="3"/>
      <c r="U321" s="25"/>
      <c r="V321" s="3"/>
      <c r="W321" s="12">
        <f>SUM($Y321:$BE321)</f>
        <v>0</v>
      </c>
      <c r="X321" s="12"/>
      <c r="Y321" s="54"/>
      <c r="Z321" s="115"/>
      <c r="AA321" s="116">
        <f t="shared" ref="AA321:BD321" si="161">IF(AA$6="",0,AA209-AA213)</f>
        <v>0</v>
      </c>
      <c r="AB321" s="116">
        <f t="shared" si="161"/>
        <v>0</v>
      </c>
      <c r="AC321" s="116">
        <f t="shared" si="161"/>
        <v>0</v>
      </c>
      <c r="AD321" s="116">
        <f t="shared" si="161"/>
        <v>0</v>
      </c>
      <c r="AE321" s="116">
        <f t="shared" si="161"/>
        <v>0</v>
      </c>
      <c r="AF321" s="116">
        <f t="shared" si="161"/>
        <v>0</v>
      </c>
      <c r="AG321" s="116">
        <f t="shared" si="161"/>
        <v>0</v>
      </c>
      <c r="AH321" s="116">
        <f t="shared" si="161"/>
        <v>0</v>
      </c>
      <c r="AI321" s="116">
        <f t="shared" si="161"/>
        <v>0</v>
      </c>
      <c r="AJ321" s="116">
        <f t="shared" si="161"/>
        <v>0</v>
      </c>
      <c r="AK321" s="116">
        <f t="shared" si="161"/>
        <v>0</v>
      </c>
      <c r="AL321" s="116">
        <f t="shared" si="161"/>
        <v>0</v>
      </c>
      <c r="AM321" s="116">
        <f t="shared" si="161"/>
        <v>0</v>
      </c>
      <c r="AN321" s="116">
        <f t="shared" si="161"/>
        <v>0</v>
      </c>
      <c r="AO321" s="116">
        <f t="shared" si="161"/>
        <v>0</v>
      </c>
      <c r="AP321" s="116">
        <f t="shared" si="161"/>
        <v>0</v>
      </c>
      <c r="AQ321" s="116">
        <f t="shared" si="161"/>
        <v>0</v>
      </c>
      <c r="AR321" s="116">
        <f t="shared" si="161"/>
        <v>0</v>
      </c>
      <c r="AS321" s="116">
        <f t="shared" si="161"/>
        <v>0</v>
      </c>
      <c r="AT321" s="116">
        <f t="shared" si="161"/>
        <v>0</v>
      </c>
      <c r="AU321" s="116">
        <f t="shared" si="161"/>
        <v>0</v>
      </c>
      <c r="AV321" s="116">
        <f t="shared" si="161"/>
        <v>0</v>
      </c>
      <c r="AW321" s="116">
        <f t="shared" si="161"/>
        <v>0</v>
      </c>
      <c r="AX321" s="116">
        <f t="shared" si="161"/>
        <v>0</v>
      </c>
      <c r="AY321" s="116">
        <f t="shared" si="161"/>
        <v>0</v>
      </c>
      <c r="AZ321" s="116">
        <f t="shared" si="161"/>
        <v>0</v>
      </c>
      <c r="BA321" s="116">
        <f t="shared" si="161"/>
        <v>0</v>
      </c>
      <c r="BB321" s="116">
        <f t="shared" si="161"/>
        <v>0</v>
      </c>
      <c r="BC321" s="116">
        <f t="shared" si="161"/>
        <v>0</v>
      </c>
      <c r="BD321" s="117">
        <f t="shared" si="161"/>
        <v>0</v>
      </c>
      <c r="BE321" s="3"/>
      <c r="BF321" s="3"/>
    </row>
    <row r="322" spans="1:58" ht="4.05" customHeight="1" x14ac:dyDescent="0.25">
      <c r="A322" s="1"/>
      <c r="B322" s="1"/>
      <c r="C322" s="1"/>
      <c r="D322" s="1"/>
      <c r="E322" s="1"/>
      <c r="F322" s="58">
        <v>0</v>
      </c>
      <c r="G322" s="5"/>
      <c r="H322" s="18"/>
      <c r="I322" s="18"/>
      <c r="J322" s="18"/>
      <c r="K322" s="18"/>
      <c r="L322" s="1"/>
      <c r="M322" s="5"/>
      <c r="N322" s="18"/>
      <c r="O322" s="1"/>
      <c r="P322" s="1"/>
      <c r="Q322" s="1"/>
      <c r="R322" s="1"/>
      <c r="S322" s="5"/>
      <c r="T322" s="1"/>
      <c r="U322" s="25"/>
      <c r="V322" s="1"/>
      <c r="W322" s="18"/>
      <c r="X322" s="10"/>
      <c r="Y322" s="54"/>
      <c r="Z322" s="118"/>
      <c r="AA322" s="121"/>
      <c r="AB322" s="121"/>
      <c r="AC322" s="121"/>
      <c r="AD322" s="121"/>
      <c r="AE322" s="121"/>
      <c r="AF322" s="121"/>
      <c r="AG322" s="121"/>
      <c r="AH322" s="121"/>
      <c r="AI322" s="121"/>
      <c r="AJ322" s="121"/>
      <c r="AK322" s="121"/>
      <c r="AL322" s="121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1"/>
      <c r="AW322" s="121"/>
      <c r="AX322" s="121"/>
      <c r="AY322" s="121"/>
      <c r="AZ322" s="121"/>
      <c r="BA322" s="121"/>
      <c r="BB322" s="121"/>
      <c r="BC322" s="121"/>
      <c r="BD322" s="122"/>
      <c r="BE322" s="1"/>
      <c r="BF322" s="1"/>
    </row>
    <row r="323" spans="1:58" ht="7.05" customHeight="1" x14ac:dyDescent="0.25">
      <c r="A323" s="1"/>
      <c r="B323" s="1"/>
      <c r="C323" s="1"/>
      <c r="D323" s="1"/>
      <c r="E323" s="1"/>
      <c r="F323" s="58">
        <v>0</v>
      </c>
      <c r="G323" s="5"/>
      <c r="H323" s="1"/>
      <c r="I323" s="1"/>
      <c r="J323" s="1"/>
      <c r="K323" s="1"/>
      <c r="L323" s="1"/>
      <c r="M323" s="5"/>
      <c r="N323" s="1"/>
      <c r="O323" s="1"/>
      <c r="P323" s="1"/>
      <c r="Q323" s="1"/>
      <c r="R323" s="1"/>
      <c r="S323" s="5"/>
      <c r="T323" s="1"/>
      <c r="U323" s="25"/>
      <c r="V323" s="1"/>
      <c r="W323" s="12"/>
      <c r="X323" s="10"/>
      <c r="Y323" s="54"/>
      <c r="Z323" s="118"/>
      <c r="AA323" s="119"/>
      <c r="AB323" s="119"/>
      <c r="AC323" s="119"/>
      <c r="AD323" s="119"/>
      <c r="AE323" s="119"/>
      <c r="AF323" s="119"/>
      <c r="AG323" s="119"/>
      <c r="AH323" s="119"/>
      <c r="AI323" s="119"/>
      <c r="AJ323" s="119"/>
      <c r="AK323" s="119"/>
      <c r="AL323" s="119"/>
      <c r="AM323" s="119"/>
      <c r="AN323" s="119"/>
      <c r="AO323" s="119"/>
      <c r="AP323" s="119"/>
      <c r="AQ323" s="119"/>
      <c r="AR323" s="119"/>
      <c r="AS323" s="119"/>
      <c r="AT323" s="119"/>
      <c r="AU323" s="119"/>
      <c r="AV323" s="119"/>
      <c r="AW323" s="119"/>
      <c r="AX323" s="119"/>
      <c r="AY323" s="119"/>
      <c r="AZ323" s="119"/>
      <c r="BA323" s="119"/>
      <c r="BB323" s="119"/>
      <c r="BC323" s="119"/>
      <c r="BD323" s="120"/>
      <c r="BE323" s="1"/>
      <c r="BF323" s="1"/>
    </row>
    <row r="324" spans="1:58" s="24" customFormat="1" x14ac:dyDescent="0.25">
      <c r="A324" s="20"/>
      <c r="B324" s="20"/>
      <c r="C324" s="20"/>
      <c r="D324" s="20"/>
      <c r="E324" s="20"/>
      <c r="F324" s="63"/>
      <c r="G324" s="21" t="s">
        <v>7</v>
      </c>
      <c r="H324" s="20"/>
      <c r="I324" s="20" t="s">
        <v>118</v>
      </c>
      <c r="J324" s="20"/>
      <c r="K324" s="20"/>
      <c r="L324" s="20"/>
      <c r="M324" s="21"/>
      <c r="N324" s="20"/>
      <c r="O324" s="20"/>
      <c r="P324" s="20"/>
      <c r="Q324" s="34" t="s">
        <v>17</v>
      </c>
      <c r="R324" s="20"/>
      <c r="S324" s="21" t="s">
        <v>7</v>
      </c>
      <c r="T324" s="35"/>
      <c r="U324" s="27"/>
      <c r="V324" s="20"/>
      <c r="W324" s="22"/>
      <c r="X324" s="23"/>
      <c r="Y324" s="55"/>
      <c r="Z324" s="123"/>
      <c r="AA324" s="124"/>
      <c r="AB324" s="124"/>
      <c r="AC324" s="124"/>
      <c r="AD324" s="124"/>
      <c r="AE324" s="124"/>
      <c r="AF324" s="124"/>
      <c r="AG324" s="124"/>
      <c r="AH324" s="124"/>
      <c r="AI324" s="124"/>
      <c r="AJ324" s="124"/>
      <c r="AK324" s="124"/>
      <c r="AL324" s="124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4"/>
      <c r="AW324" s="124"/>
      <c r="AX324" s="124"/>
      <c r="AY324" s="124"/>
      <c r="AZ324" s="124"/>
      <c r="BA324" s="124"/>
      <c r="BB324" s="124"/>
      <c r="BC324" s="124"/>
      <c r="BD324" s="125"/>
      <c r="BE324" s="20"/>
      <c r="BF324" s="20"/>
    </row>
    <row r="325" spans="1:58" ht="4.05" customHeight="1" x14ac:dyDescent="0.25">
      <c r="A325" s="1"/>
      <c r="B325" s="1"/>
      <c r="C325" s="1"/>
      <c r="D325" s="1"/>
      <c r="E325" s="1"/>
      <c r="F325" s="58">
        <v>0</v>
      </c>
      <c r="G325" s="5"/>
      <c r="H325" s="1"/>
      <c r="I325" s="1"/>
      <c r="J325" s="1"/>
      <c r="K325" s="1"/>
      <c r="L325" s="1"/>
      <c r="M325" s="5"/>
      <c r="N325" s="1"/>
      <c r="O325" s="1"/>
      <c r="P325" s="1"/>
      <c r="Q325" s="1"/>
      <c r="R325" s="1"/>
      <c r="S325" s="5"/>
      <c r="T325" s="1"/>
      <c r="U325" s="25"/>
      <c r="V325" s="1"/>
      <c r="W325" s="12"/>
      <c r="X325" s="10"/>
      <c r="Y325" s="54"/>
      <c r="Z325" s="118"/>
      <c r="AA325" s="119"/>
      <c r="AB325" s="119"/>
      <c r="AC325" s="119"/>
      <c r="AD325" s="119"/>
      <c r="AE325" s="119"/>
      <c r="AF325" s="119"/>
      <c r="AG325" s="119"/>
      <c r="AH325" s="119"/>
      <c r="AI325" s="119"/>
      <c r="AJ325" s="119"/>
      <c r="AK325" s="119"/>
      <c r="AL325" s="119"/>
      <c r="AM325" s="119"/>
      <c r="AN325" s="119"/>
      <c r="AO325" s="119"/>
      <c r="AP325" s="119"/>
      <c r="AQ325" s="119"/>
      <c r="AR325" s="119"/>
      <c r="AS325" s="119"/>
      <c r="AT325" s="119"/>
      <c r="AU325" s="119"/>
      <c r="AV325" s="119"/>
      <c r="AW325" s="119"/>
      <c r="AX325" s="119"/>
      <c r="AY325" s="119"/>
      <c r="AZ325" s="119"/>
      <c r="BA325" s="119"/>
      <c r="BB325" s="119"/>
      <c r="BC325" s="119"/>
      <c r="BD325" s="120"/>
      <c r="BE325" s="1"/>
      <c r="BF325" s="1"/>
    </row>
    <row r="326" spans="1:58" s="44" customFormat="1" x14ac:dyDescent="0.25">
      <c r="A326" s="40"/>
      <c r="B326" s="40"/>
      <c r="C326" s="40"/>
      <c r="D326" s="40"/>
      <c r="E326" s="40"/>
      <c r="F326" s="62">
        <v>0</v>
      </c>
      <c r="G326" s="41" t="s">
        <v>7</v>
      </c>
      <c r="H326" s="40" t="s">
        <v>37</v>
      </c>
      <c r="I326" s="40"/>
      <c r="J326" s="40"/>
      <c r="K326" s="40"/>
      <c r="L326" s="40"/>
      <c r="M326" s="42" t="s">
        <v>7</v>
      </c>
      <c r="N326" s="40" t="s">
        <v>38</v>
      </c>
      <c r="O326" s="40"/>
      <c r="P326" s="40"/>
      <c r="Q326" s="40" t="s">
        <v>67</v>
      </c>
      <c r="R326" s="40"/>
      <c r="S326" s="42"/>
      <c r="T326" s="40"/>
      <c r="U326" s="42"/>
      <c r="V326" s="40"/>
      <c r="W326" s="43">
        <f>SUM($Y326:$BE326)</f>
        <v>0</v>
      </c>
      <c r="X326" s="43"/>
      <c r="Y326" s="54"/>
      <c r="Z326" s="128"/>
      <c r="AA326" s="129">
        <f>IF(AA$6="",0,T324*SUM(AA17:AC17))</f>
        <v>0</v>
      </c>
      <c r="AB326" s="129"/>
      <c r="AC326" s="129"/>
      <c r="AD326" s="129"/>
      <c r="AE326" s="129"/>
      <c r="AF326" s="129"/>
      <c r="AG326" s="129"/>
      <c r="AH326" s="129"/>
      <c r="AI326" s="129"/>
      <c r="AJ326" s="129"/>
      <c r="AK326" s="129"/>
      <c r="AL326" s="129"/>
      <c r="AM326" s="129"/>
      <c r="AN326" s="129"/>
      <c r="AO326" s="129"/>
      <c r="AP326" s="129"/>
      <c r="AQ326" s="129"/>
      <c r="AR326" s="129"/>
      <c r="AS326" s="129"/>
      <c r="AT326" s="129"/>
      <c r="AU326" s="129"/>
      <c r="AV326" s="129"/>
      <c r="AW326" s="129"/>
      <c r="AX326" s="129"/>
      <c r="AY326" s="129"/>
      <c r="AZ326" s="129"/>
      <c r="BA326" s="129"/>
      <c r="BB326" s="129"/>
      <c r="BC326" s="129"/>
      <c r="BD326" s="130"/>
      <c r="BE326" s="40"/>
      <c r="BF326" s="40"/>
    </row>
    <row r="327" spans="1:58" ht="4.05" customHeight="1" x14ac:dyDescent="0.25">
      <c r="A327" s="1"/>
      <c r="B327" s="1"/>
      <c r="C327" s="1"/>
      <c r="D327" s="1"/>
      <c r="E327" s="1"/>
      <c r="F327" s="58">
        <v>0</v>
      </c>
      <c r="G327" s="5"/>
      <c r="H327" s="46"/>
      <c r="I327" s="46"/>
      <c r="J327" s="46"/>
      <c r="K327" s="46"/>
      <c r="L327" s="1"/>
      <c r="M327" s="5"/>
      <c r="N327" s="46"/>
      <c r="O327" s="1"/>
      <c r="P327" s="1"/>
      <c r="Q327" s="1"/>
      <c r="R327" s="1"/>
      <c r="S327" s="5"/>
      <c r="T327" s="1"/>
      <c r="U327" s="25"/>
      <c r="V327" s="1"/>
      <c r="W327" s="46"/>
      <c r="X327" s="10"/>
      <c r="Y327" s="54"/>
      <c r="Z327" s="118"/>
      <c r="AA327" s="131"/>
      <c r="AB327" s="131"/>
      <c r="AC327" s="131"/>
      <c r="AD327" s="131"/>
      <c r="AE327" s="131"/>
      <c r="AF327" s="131"/>
      <c r="AG327" s="131"/>
      <c r="AH327" s="131"/>
      <c r="AI327" s="131"/>
      <c r="AJ327" s="131"/>
      <c r="AK327" s="131"/>
      <c r="AL327" s="131"/>
      <c r="AM327" s="131"/>
      <c r="AN327" s="131"/>
      <c r="AO327" s="131"/>
      <c r="AP327" s="131"/>
      <c r="AQ327" s="131"/>
      <c r="AR327" s="131"/>
      <c r="AS327" s="131"/>
      <c r="AT327" s="131"/>
      <c r="AU327" s="131"/>
      <c r="AV327" s="131"/>
      <c r="AW327" s="131"/>
      <c r="AX327" s="131"/>
      <c r="AY327" s="131"/>
      <c r="AZ327" s="131"/>
      <c r="BA327" s="131"/>
      <c r="BB327" s="131"/>
      <c r="BC327" s="131"/>
      <c r="BD327" s="132"/>
      <c r="BE327" s="1"/>
      <c r="BF327" s="1"/>
    </row>
    <row r="328" spans="1:58" ht="4.05" customHeight="1" x14ac:dyDescent="0.25">
      <c r="A328" s="1"/>
      <c r="B328" s="1"/>
      <c r="C328" s="1"/>
      <c r="D328" s="1"/>
      <c r="E328" s="1"/>
      <c r="F328" s="58">
        <v>0</v>
      </c>
      <c r="G328" s="5"/>
      <c r="H328" s="1"/>
      <c r="I328" s="1"/>
      <c r="J328" s="1"/>
      <c r="K328" s="1"/>
      <c r="L328" s="1"/>
      <c r="M328" s="5"/>
      <c r="N328" s="1"/>
      <c r="O328" s="1"/>
      <c r="P328" s="1"/>
      <c r="Q328" s="1"/>
      <c r="R328" s="1"/>
      <c r="S328" s="5"/>
      <c r="T328" s="1"/>
      <c r="U328" s="25"/>
      <c r="V328" s="1"/>
      <c r="W328" s="12"/>
      <c r="X328" s="10"/>
      <c r="Y328" s="54"/>
      <c r="Z328" s="118"/>
      <c r="AA328" s="119"/>
      <c r="AB328" s="119"/>
      <c r="AC328" s="119"/>
      <c r="AD328" s="119"/>
      <c r="AE328" s="119"/>
      <c r="AF328" s="119"/>
      <c r="AG328" s="119"/>
      <c r="AH328" s="119"/>
      <c r="AI328" s="119"/>
      <c r="AJ328" s="119"/>
      <c r="AK328" s="119"/>
      <c r="AL328" s="119"/>
      <c r="AM328" s="119"/>
      <c r="AN328" s="119"/>
      <c r="AO328" s="119"/>
      <c r="AP328" s="119"/>
      <c r="AQ328" s="119"/>
      <c r="AR328" s="119"/>
      <c r="AS328" s="119"/>
      <c r="AT328" s="119"/>
      <c r="AU328" s="119"/>
      <c r="AV328" s="119"/>
      <c r="AW328" s="119"/>
      <c r="AX328" s="119"/>
      <c r="AY328" s="119"/>
      <c r="AZ328" s="119"/>
      <c r="BA328" s="119"/>
      <c r="BB328" s="119"/>
      <c r="BC328" s="119"/>
      <c r="BD328" s="120"/>
      <c r="BE328" s="1"/>
      <c r="BF328" s="1"/>
    </row>
    <row r="329" spans="1:58" ht="12.6" thickBot="1" x14ac:dyDescent="0.3">
      <c r="A329" s="1"/>
      <c r="B329" s="1"/>
      <c r="C329" s="1"/>
      <c r="D329" s="1"/>
      <c r="E329" s="1"/>
      <c r="F329" s="58"/>
      <c r="G329" s="5" t="s">
        <v>7</v>
      </c>
      <c r="H329" s="1"/>
      <c r="I329" s="1" t="s">
        <v>127</v>
      </c>
      <c r="J329" s="1"/>
      <c r="K329" s="1"/>
      <c r="L329" s="1"/>
      <c r="M329" s="5" t="s">
        <v>7</v>
      </c>
      <c r="N329" s="51" t="s">
        <v>39</v>
      </c>
      <c r="O329" s="1"/>
      <c r="P329" s="1"/>
      <c r="Q329" s="1" t="s">
        <v>128</v>
      </c>
      <c r="R329" s="1"/>
      <c r="S329" s="5" t="s">
        <v>7</v>
      </c>
      <c r="T329" s="19"/>
      <c r="U329" s="25"/>
      <c r="V329" s="1"/>
      <c r="W329" s="12"/>
      <c r="X329" s="10"/>
      <c r="Y329" s="54"/>
      <c r="Z329" s="118"/>
      <c r="AA329" s="119"/>
      <c r="AB329" s="119"/>
      <c r="AC329" s="119"/>
      <c r="AD329" s="119"/>
      <c r="AE329" s="119"/>
      <c r="AF329" s="119"/>
      <c r="AG329" s="119"/>
      <c r="AH329" s="119"/>
      <c r="AI329" s="119"/>
      <c r="AJ329" s="119"/>
      <c r="AK329" s="119"/>
      <c r="AL329" s="119"/>
      <c r="AM329" s="119"/>
      <c r="AN329" s="119"/>
      <c r="AO329" s="119"/>
      <c r="AP329" s="119"/>
      <c r="AQ329" s="119"/>
      <c r="AR329" s="119"/>
      <c r="AS329" s="119"/>
      <c r="AT329" s="119"/>
      <c r="AU329" s="119"/>
      <c r="AV329" s="119"/>
      <c r="AW329" s="119"/>
      <c r="AX329" s="119"/>
      <c r="AY329" s="119"/>
      <c r="AZ329" s="119"/>
      <c r="BA329" s="119"/>
      <c r="BB329" s="119"/>
      <c r="BC329" s="119"/>
      <c r="BD329" s="120"/>
      <c r="BE329" s="1"/>
      <c r="BF329" s="1"/>
    </row>
    <row r="330" spans="1:58" ht="4.05" customHeight="1" thickTop="1" x14ac:dyDescent="0.25">
      <c r="A330" s="1"/>
      <c r="B330" s="1"/>
      <c r="C330" s="1"/>
      <c r="D330" s="1"/>
      <c r="E330" s="1"/>
      <c r="F330" s="58">
        <v>0</v>
      </c>
      <c r="G330" s="5"/>
      <c r="H330" s="1"/>
      <c r="I330" s="1"/>
      <c r="J330" s="1"/>
      <c r="K330" s="1"/>
      <c r="L330" s="1"/>
      <c r="M330" s="5"/>
      <c r="N330" s="1"/>
      <c r="O330" s="1"/>
      <c r="P330" s="1"/>
      <c r="Q330" s="1"/>
      <c r="R330" s="1"/>
      <c r="S330" s="5"/>
      <c r="T330" s="1"/>
      <c r="U330" s="25"/>
      <c r="V330" s="1"/>
      <c r="W330" s="12"/>
      <c r="X330" s="10"/>
      <c r="Y330" s="54"/>
      <c r="Z330" s="118"/>
      <c r="AA330" s="119"/>
      <c r="AB330" s="119"/>
      <c r="AC330" s="119"/>
      <c r="AD330" s="119"/>
      <c r="AE330" s="119"/>
      <c r="AF330" s="119"/>
      <c r="AG330" s="119"/>
      <c r="AH330" s="119"/>
      <c r="AI330" s="119"/>
      <c r="AJ330" s="119"/>
      <c r="AK330" s="119"/>
      <c r="AL330" s="119"/>
      <c r="AM330" s="119"/>
      <c r="AN330" s="119"/>
      <c r="AO330" s="119"/>
      <c r="AP330" s="119"/>
      <c r="AQ330" s="119"/>
      <c r="AR330" s="119"/>
      <c r="AS330" s="119"/>
      <c r="AT330" s="119"/>
      <c r="AU330" s="119"/>
      <c r="AV330" s="119"/>
      <c r="AW330" s="119"/>
      <c r="AX330" s="119"/>
      <c r="AY330" s="119"/>
      <c r="AZ330" s="119"/>
      <c r="BA330" s="119"/>
      <c r="BB330" s="119"/>
      <c r="BC330" s="119"/>
      <c r="BD330" s="120"/>
      <c r="BE330" s="1"/>
      <c r="BF330" s="1"/>
    </row>
    <row r="331" spans="1:58" s="44" customFormat="1" x14ac:dyDescent="0.25">
      <c r="A331" s="40"/>
      <c r="B331" s="40"/>
      <c r="C331" s="40"/>
      <c r="D331" s="40"/>
      <c r="E331" s="40"/>
      <c r="F331" s="62">
        <v>0</v>
      </c>
      <c r="G331" s="41" t="s">
        <v>7</v>
      </c>
      <c r="H331" s="40" t="s">
        <v>119</v>
      </c>
      <c r="I331" s="40"/>
      <c r="J331" s="40"/>
      <c r="K331" s="40"/>
      <c r="L331" s="40"/>
      <c r="M331" s="5"/>
      <c r="N331" s="40" t="s">
        <v>5</v>
      </c>
      <c r="O331" s="40"/>
      <c r="P331" s="40"/>
      <c r="Q331" s="40" t="s">
        <v>67</v>
      </c>
      <c r="R331" s="40"/>
      <c r="S331" s="42"/>
      <c r="T331" s="40"/>
      <c r="U331" s="42"/>
      <c r="V331" s="40"/>
      <c r="W331" s="43">
        <f>SUM($Y331:$BE331)</f>
        <v>0</v>
      </c>
      <c r="X331" s="43"/>
      <c r="Y331" s="54"/>
      <c r="Z331" s="128"/>
      <c r="AA331" s="129">
        <f>IF(AA$6="",0,IF(SUM($Y331:Z331)&gt;=$W326,0,IF(OR($T329=0,$T329=""),0,$AA326/$T329)))</f>
        <v>0</v>
      </c>
      <c r="AB331" s="129">
        <f>IF(AB$6="",0,IF(SUM($Y331:AA331)&gt;=$W326,0,IF(OR($T329=0,$T329=""),0,$AA326/$T329)))</f>
        <v>0</v>
      </c>
      <c r="AC331" s="129">
        <f>IF(AC$6="",0,IF(SUM($Y331:AB331)&gt;=$W326,0,IF(OR($T329=0,$T329=""),0,$AA326/$T329)))</f>
        <v>0</v>
      </c>
      <c r="AD331" s="129">
        <f>IF(AD$6="",0,IF(SUM($Y331:AC331)&gt;=$W326,0,IF(OR($T329=0,$T329=""),0,$AA326/$T329)))</f>
        <v>0</v>
      </c>
      <c r="AE331" s="129">
        <f>IF(AE$6="",0,IF(SUM($Y331:AD331)&gt;=$W326,0,IF(OR($T329=0,$T329=""),0,$AA326/$T329)))</f>
        <v>0</v>
      </c>
      <c r="AF331" s="129">
        <f>IF(AF$6="",0,IF(SUM($Y331:AE331)&gt;=$W326,0,IF(OR($T329=0,$T329=""),0,$AA326/$T329)))</f>
        <v>0</v>
      </c>
      <c r="AG331" s="129">
        <f>IF(AG$6="",0,IF(SUM($Y331:AF331)&gt;=$W326,0,IF(OR($T329=0,$T329=""),0,$AA326/$T329)))</f>
        <v>0</v>
      </c>
      <c r="AH331" s="129">
        <f>IF(AH$6="",0,IF(SUM($Y331:AG331)&gt;=$W326,0,IF(OR($T329=0,$T329=""),0,$AA326/$T329)))</f>
        <v>0</v>
      </c>
      <c r="AI331" s="129">
        <f>IF(AI$6="",0,IF(SUM($Y331:AH331)&gt;=$W326,0,IF(OR($T329=0,$T329=""),0,$AA326/$T329)))</f>
        <v>0</v>
      </c>
      <c r="AJ331" s="129">
        <f>IF(AJ$6="",0,IF(SUM($Y331:AI331)&gt;=$W326,0,IF(OR($T329=0,$T329=""),0,$AA326/$T329)))</f>
        <v>0</v>
      </c>
      <c r="AK331" s="129">
        <f>IF(AK$6="",0,IF(SUM($Y331:AJ331)&gt;=$W326,0,IF(OR($T329=0,$T329=""),0,$AA326/$T329)))</f>
        <v>0</v>
      </c>
      <c r="AL331" s="129">
        <f>IF(AL$6="",0,IF(SUM($Y331:AK331)&gt;=$W326,0,IF(OR($T329=0,$T329=""),0,$AA326/$T329)))</f>
        <v>0</v>
      </c>
      <c r="AM331" s="129">
        <f>IF(AM$6="",0,IF(SUM($Y331:AL331)&gt;=$W326,0,IF(OR($T329=0,$T329=""),0,$AA326/$T329)))</f>
        <v>0</v>
      </c>
      <c r="AN331" s="129">
        <f>IF(AN$6="",0,IF(SUM($Y331:AM331)&gt;=$W326,0,IF(OR($T329=0,$T329=""),0,$AA326/$T329)))</f>
        <v>0</v>
      </c>
      <c r="AO331" s="129">
        <f>IF(AO$6="",0,IF(SUM($Y331:AN331)&gt;=$W326,0,IF(OR($T329=0,$T329=""),0,$AA326/$T329)))</f>
        <v>0</v>
      </c>
      <c r="AP331" s="129">
        <f>IF(AP$6="",0,IF(SUM($Y331:AO331)&gt;=$W326,0,IF(OR($T329=0,$T329=""),0,$AA326/$T329)))</f>
        <v>0</v>
      </c>
      <c r="AQ331" s="129">
        <f>IF(AQ$6="",0,IF(SUM($Y331:AP331)&gt;=$W326,0,IF(OR($T329=0,$T329=""),0,$AA326/$T329)))</f>
        <v>0</v>
      </c>
      <c r="AR331" s="129">
        <f>IF(AR$6="",0,IF(SUM($Y331:AQ331)&gt;=$W326,0,IF(OR($T329=0,$T329=""),0,$AA326/$T329)))</f>
        <v>0</v>
      </c>
      <c r="AS331" s="129">
        <f>IF(AS$6="",0,IF(SUM($Y331:AR331)&gt;=$W326,0,IF(OR($T329=0,$T329=""),0,$AA326/$T329)))</f>
        <v>0</v>
      </c>
      <c r="AT331" s="129">
        <f>IF(AT$6="",0,IF(SUM($Y331:AS331)&gt;=$W326,0,IF(OR($T329=0,$T329=""),0,$AA326/$T329)))</f>
        <v>0</v>
      </c>
      <c r="AU331" s="129">
        <f>IF(AU$6="",0,IF(SUM($Y331:AT331)&gt;=$W326,0,IF(OR($T329=0,$T329=""),0,$AA326/$T329)))</f>
        <v>0</v>
      </c>
      <c r="AV331" s="129">
        <f>IF(AV$6="",0,IF(SUM($Y331:AU331)&gt;=$W326,0,IF(OR($T329=0,$T329=""),0,$AA326/$T329)))</f>
        <v>0</v>
      </c>
      <c r="AW331" s="129">
        <f>IF(AW$6="",0,IF(SUM($Y331:AV331)&gt;=$W326,0,IF(OR($T329=0,$T329=""),0,$AA326/$T329)))</f>
        <v>0</v>
      </c>
      <c r="AX331" s="129">
        <f>IF(AX$6="",0,IF(SUM($Y331:AW331)&gt;=$W326,0,IF(OR($T329=0,$T329=""),0,$AA326/$T329)))</f>
        <v>0</v>
      </c>
      <c r="AY331" s="129">
        <f>IF(AY$6="",0,IF(SUM($Y331:AX331)&gt;=$W326,0,IF(OR($T329=0,$T329=""),0,$AA326/$T329)))</f>
        <v>0</v>
      </c>
      <c r="AZ331" s="129">
        <f>IF(AZ$6="",0,IF(SUM($Y331:AY331)&gt;=$W326,0,IF(OR($T329=0,$T329=""),0,$AA326/$T329)))</f>
        <v>0</v>
      </c>
      <c r="BA331" s="129">
        <f>IF(BA$6="",0,IF(SUM($Y331:AZ331)&gt;=$W326,0,IF(OR($T329=0,$T329=""),0,$AA326/$T329)))</f>
        <v>0</v>
      </c>
      <c r="BB331" s="129">
        <f>IF(BB$6="",0,IF(SUM($Y331:BA331)&gt;=$W326,0,IF(OR($T329=0,$T329=""),0,$AA326/$T329)))</f>
        <v>0</v>
      </c>
      <c r="BC331" s="129">
        <f>IF(BC$6="",0,IF(SUM($Y331:BB331)&gt;=$W326,0,IF(OR($T329=0,$T329=""),0,$AA326/$T329)))</f>
        <v>0</v>
      </c>
      <c r="BD331" s="130">
        <f>IF(BD$6="",0,IF(SUM($Y331:BC331)&gt;=$W326,0,IF(OR($T329=0,$T329=""),0,$AA326/$T329)))</f>
        <v>0</v>
      </c>
      <c r="BE331" s="40"/>
      <c r="BF331" s="40"/>
    </row>
    <row r="332" spans="1:58" ht="4.05" customHeight="1" x14ac:dyDescent="0.25">
      <c r="A332" s="1"/>
      <c r="B332" s="1"/>
      <c r="C332" s="1"/>
      <c r="D332" s="1"/>
      <c r="E332" s="1"/>
      <c r="F332" s="58">
        <v>0</v>
      </c>
      <c r="G332" s="5"/>
      <c r="H332" s="46"/>
      <c r="I332" s="46"/>
      <c r="J332" s="46"/>
      <c r="K332" s="46"/>
      <c r="L332" s="1"/>
      <c r="M332" s="5"/>
      <c r="N332" s="46"/>
      <c r="O332" s="1"/>
      <c r="P332" s="1"/>
      <c r="Q332" s="1"/>
      <c r="R332" s="1"/>
      <c r="S332" s="5"/>
      <c r="T332" s="1"/>
      <c r="U332" s="25"/>
      <c r="V332" s="1"/>
      <c r="W332" s="46"/>
      <c r="X332" s="10"/>
      <c r="Y332" s="54"/>
      <c r="Z332" s="118"/>
      <c r="AA332" s="131"/>
      <c r="AB332" s="131"/>
      <c r="AC332" s="131"/>
      <c r="AD332" s="131"/>
      <c r="AE332" s="131"/>
      <c r="AF332" s="131"/>
      <c r="AG332" s="131"/>
      <c r="AH332" s="131"/>
      <c r="AI332" s="131"/>
      <c r="AJ332" s="131"/>
      <c r="AK332" s="131"/>
      <c r="AL332" s="131"/>
      <c r="AM332" s="131"/>
      <c r="AN332" s="131"/>
      <c r="AO332" s="131"/>
      <c r="AP332" s="131"/>
      <c r="AQ332" s="131"/>
      <c r="AR332" s="131"/>
      <c r="AS332" s="131"/>
      <c r="AT332" s="131"/>
      <c r="AU332" s="131"/>
      <c r="AV332" s="131"/>
      <c r="AW332" s="131"/>
      <c r="AX332" s="131"/>
      <c r="AY332" s="131"/>
      <c r="AZ332" s="131"/>
      <c r="BA332" s="131"/>
      <c r="BB332" s="131"/>
      <c r="BC332" s="131"/>
      <c r="BD332" s="132"/>
      <c r="BE332" s="1"/>
      <c r="BF332" s="1"/>
    </row>
    <row r="333" spans="1:58" ht="4.05" customHeight="1" x14ac:dyDescent="0.25">
      <c r="A333" s="1"/>
      <c r="B333" s="1"/>
      <c r="C333" s="1"/>
      <c r="D333" s="1"/>
      <c r="E333" s="1"/>
      <c r="F333" s="58">
        <v>0</v>
      </c>
      <c r="G333" s="5"/>
      <c r="H333" s="1"/>
      <c r="I333" s="1"/>
      <c r="J333" s="1"/>
      <c r="K333" s="1"/>
      <c r="L333" s="1"/>
      <c r="M333" s="5"/>
      <c r="N333" s="1"/>
      <c r="O333" s="1"/>
      <c r="P333" s="1"/>
      <c r="Q333" s="1"/>
      <c r="R333" s="1"/>
      <c r="S333" s="5"/>
      <c r="T333" s="1"/>
      <c r="U333" s="25"/>
      <c r="V333" s="1"/>
      <c r="W333" s="12"/>
      <c r="X333" s="10"/>
      <c r="Y333" s="54"/>
      <c r="Z333" s="118"/>
      <c r="AA333" s="119"/>
      <c r="AB333" s="119"/>
      <c r="AC333" s="119"/>
      <c r="AD333" s="119"/>
      <c r="AE333" s="119"/>
      <c r="AF333" s="119"/>
      <c r="AG333" s="119"/>
      <c r="AH333" s="119"/>
      <c r="AI333" s="119"/>
      <c r="AJ333" s="119"/>
      <c r="AK333" s="119"/>
      <c r="AL333" s="119"/>
      <c r="AM333" s="119"/>
      <c r="AN333" s="119"/>
      <c r="AO333" s="119"/>
      <c r="AP333" s="119"/>
      <c r="AQ333" s="119"/>
      <c r="AR333" s="119"/>
      <c r="AS333" s="119"/>
      <c r="AT333" s="119"/>
      <c r="AU333" s="119"/>
      <c r="AV333" s="119"/>
      <c r="AW333" s="119"/>
      <c r="AX333" s="119"/>
      <c r="AY333" s="119"/>
      <c r="AZ333" s="119"/>
      <c r="BA333" s="119"/>
      <c r="BB333" s="119"/>
      <c r="BC333" s="119"/>
      <c r="BD333" s="120"/>
      <c r="BE333" s="1"/>
      <c r="BF333" s="1"/>
    </row>
    <row r="334" spans="1:58" s="44" customFormat="1" x14ac:dyDescent="0.25">
      <c r="A334" s="40"/>
      <c r="B334" s="40"/>
      <c r="C334" s="40"/>
      <c r="D334" s="40"/>
      <c r="E334" s="40"/>
      <c r="F334" s="62">
        <v>0</v>
      </c>
      <c r="G334" s="41" t="s">
        <v>7</v>
      </c>
      <c r="H334" s="40" t="s">
        <v>140</v>
      </c>
      <c r="I334" s="40"/>
      <c r="J334" s="40"/>
      <c r="K334" s="40"/>
      <c r="L334" s="40"/>
      <c r="M334" s="42"/>
      <c r="N334" s="40" t="s">
        <v>5</v>
      </c>
      <c r="O334" s="40"/>
      <c r="P334" s="40"/>
      <c r="Q334" s="40" t="s">
        <v>67</v>
      </c>
      <c r="R334" s="40"/>
      <c r="S334" s="42"/>
      <c r="T334" s="40"/>
      <c r="U334" s="42"/>
      <c r="V334" s="40"/>
      <c r="W334" s="43">
        <f>SUM($Y334:$BE334)</f>
        <v>0</v>
      </c>
      <c r="X334" s="43"/>
      <c r="Y334" s="54"/>
      <c r="Z334" s="128"/>
      <c r="AA334" s="129">
        <f t="shared" ref="AA334:BD334" si="162">AA367</f>
        <v>0</v>
      </c>
      <c r="AB334" s="129">
        <f t="shared" si="162"/>
        <v>0</v>
      </c>
      <c r="AC334" s="129">
        <f t="shared" si="162"/>
        <v>0</v>
      </c>
      <c r="AD334" s="129">
        <f t="shared" si="162"/>
        <v>0</v>
      </c>
      <c r="AE334" s="129">
        <f t="shared" si="162"/>
        <v>0</v>
      </c>
      <c r="AF334" s="129">
        <f t="shared" si="162"/>
        <v>0</v>
      </c>
      <c r="AG334" s="129">
        <f t="shared" si="162"/>
        <v>0</v>
      </c>
      <c r="AH334" s="129">
        <f t="shared" si="162"/>
        <v>0</v>
      </c>
      <c r="AI334" s="129">
        <f t="shared" si="162"/>
        <v>0</v>
      </c>
      <c r="AJ334" s="129">
        <f t="shared" si="162"/>
        <v>0</v>
      </c>
      <c r="AK334" s="129">
        <f t="shared" si="162"/>
        <v>0</v>
      </c>
      <c r="AL334" s="129">
        <f t="shared" si="162"/>
        <v>0</v>
      </c>
      <c r="AM334" s="129">
        <f t="shared" si="162"/>
        <v>0</v>
      </c>
      <c r="AN334" s="129">
        <f t="shared" si="162"/>
        <v>0</v>
      </c>
      <c r="AO334" s="129">
        <f t="shared" si="162"/>
        <v>0</v>
      </c>
      <c r="AP334" s="129">
        <f t="shared" si="162"/>
        <v>0</v>
      </c>
      <c r="AQ334" s="129">
        <f t="shared" si="162"/>
        <v>0</v>
      </c>
      <c r="AR334" s="129">
        <f t="shared" si="162"/>
        <v>0</v>
      </c>
      <c r="AS334" s="129">
        <f t="shared" si="162"/>
        <v>0</v>
      </c>
      <c r="AT334" s="129">
        <f t="shared" si="162"/>
        <v>0</v>
      </c>
      <c r="AU334" s="129">
        <f t="shared" si="162"/>
        <v>0</v>
      </c>
      <c r="AV334" s="129">
        <f t="shared" si="162"/>
        <v>0</v>
      </c>
      <c r="AW334" s="129">
        <f t="shared" si="162"/>
        <v>0</v>
      </c>
      <c r="AX334" s="129">
        <f t="shared" si="162"/>
        <v>0</v>
      </c>
      <c r="AY334" s="129">
        <f t="shared" si="162"/>
        <v>0</v>
      </c>
      <c r="AZ334" s="129">
        <f t="shared" si="162"/>
        <v>0</v>
      </c>
      <c r="BA334" s="129">
        <f t="shared" si="162"/>
        <v>0</v>
      </c>
      <c r="BB334" s="129">
        <f t="shared" si="162"/>
        <v>0</v>
      </c>
      <c r="BC334" s="129">
        <f t="shared" si="162"/>
        <v>0</v>
      </c>
      <c r="BD334" s="129">
        <f t="shared" si="162"/>
        <v>0</v>
      </c>
      <c r="BE334" s="40"/>
      <c r="BF334" s="40"/>
    </row>
    <row r="335" spans="1:58" ht="4.05" customHeight="1" x14ac:dyDescent="0.25">
      <c r="A335" s="1"/>
      <c r="B335" s="1"/>
      <c r="C335" s="1"/>
      <c r="D335" s="1"/>
      <c r="E335" s="1"/>
      <c r="F335" s="58">
        <v>0</v>
      </c>
      <c r="G335" s="5"/>
      <c r="H335" s="46"/>
      <c r="I335" s="46"/>
      <c r="J335" s="46"/>
      <c r="K335" s="46"/>
      <c r="L335" s="1"/>
      <c r="M335" s="5"/>
      <c r="N335" s="46"/>
      <c r="O335" s="1"/>
      <c r="P335" s="1"/>
      <c r="Q335" s="1"/>
      <c r="R335" s="1"/>
      <c r="S335" s="5"/>
      <c r="T335" s="1"/>
      <c r="U335" s="25"/>
      <c r="V335" s="1"/>
      <c r="W335" s="46"/>
      <c r="X335" s="10"/>
      <c r="Y335" s="54"/>
      <c r="Z335" s="118"/>
      <c r="AA335" s="131"/>
      <c r="AB335" s="131"/>
      <c r="AC335" s="131"/>
      <c r="AD335" s="131"/>
      <c r="AE335" s="131"/>
      <c r="AF335" s="131"/>
      <c r="AG335" s="131"/>
      <c r="AH335" s="131"/>
      <c r="AI335" s="131"/>
      <c r="AJ335" s="131"/>
      <c r="AK335" s="131"/>
      <c r="AL335" s="131"/>
      <c r="AM335" s="131"/>
      <c r="AN335" s="131"/>
      <c r="AO335" s="131"/>
      <c r="AP335" s="131"/>
      <c r="AQ335" s="131"/>
      <c r="AR335" s="131"/>
      <c r="AS335" s="131"/>
      <c r="AT335" s="131"/>
      <c r="AU335" s="131"/>
      <c r="AV335" s="131"/>
      <c r="AW335" s="131"/>
      <c r="AX335" s="131"/>
      <c r="AY335" s="131"/>
      <c r="AZ335" s="131"/>
      <c r="BA335" s="131"/>
      <c r="BB335" s="131"/>
      <c r="BC335" s="131"/>
      <c r="BD335" s="132"/>
      <c r="BE335" s="1"/>
      <c r="BF335" s="1"/>
    </row>
    <row r="336" spans="1:58" ht="4.05" customHeight="1" x14ac:dyDescent="0.25">
      <c r="A336" s="1"/>
      <c r="B336" s="1"/>
      <c r="C336" s="1"/>
      <c r="D336" s="1"/>
      <c r="E336" s="1"/>
      <c r="F336" s="58">
        <v>0</v>
      </c>
      <c r="G336" s="5"/>
      <c r="H336" s="1"/>
      <c r="I336" s="1"/>
      <c r="J336" s="1"/>
      <c r="K336" s="1"/>
      <c r="L336" s="1"/>
      <c r="M336" s="5"/>
      <c r="N336" s="1"/>
      <c r="O336" s="1"/>
      <c r="P336" s="1"/>
      <c r="Q336" s="1"/>
      <c r="R336" s="1"/>
      <c r="S336" s="5"/>
      <c r="T336" s="1"/>
      <c r="U336" s="25"/>
      <c r="V336" s="1"/>
      <c r="W336" s="12"/>
      <c r="X336" s="10"/>
      <c r="Y336" s="54"/>
      <c r="Z336" s="118"/>
      <c r="AA336" s="119"/>
      <c r="AB336" s="119"/>
      <c r="AC336" s="119"/>
      <c r="AD336" s="119"/>
      <c r="AE336" s="119"/>
      <c r="AF336" s="119"/>
      <c r="AG336" s="119"/>
      <c r="AH336" s="119"/>
      <c r="AI336" s="119"/>
      <c r="AJ336" s="119"/>
      <c r="AK336" s="119"/>
      <c r="AL336" s="119"/>
      <c r="AM336" s="119"/>
      <c r="AN336" s="119"/>
      <c r="AO336" s="119"/>
      <c r="AP336" s="119"/>
      <c r="AQ336" s="119"/>
      <c r="AR336" s="119"/>
      <c r="AS336" s="119"/>
      <c r="AT336" s="119"/>
      <c r="AU336" s="119"/>
      <c r="AV336" s="119"/>
      <c r="AW336" s="119"/>
      <c r="AX336" s="119"/>
      <c r="AY336" s="119"/>
      <c r="AZ336" s="119"/>
      <c r="BA336" s="119"/>
      <c r="BB336" s="119"/>
      <c r="BC336" s="119"/>
      <c r="BD336" s="120"/>
      <c r="BE336" s="1"/>
      <c r="BF336" s="1"/>
    </row>
    <row r="337" spans="1:58" ht="7.05" customHeight="1" x14ac:dyDescent="0.25">
      <c r="A337" s="1"/>
      <c r="B337" s="1"/>
      <c r="C337" s="1"/>
      <c r="D337" s="1"/>
      <c r="E337" s="1"/>
      <c r="F337" s="58">
        <v>0</v>
      </c>
      <c r="G337" s="5"/>
      <c r="H337" s="1"/>
      <c r="I337" s="1"/>
      <c r="J337" s="1"/>
      <c r="K337" s="1"/>
      <c r="L337" s="1"/>
      <c r="M337" s="5"/>
      <c r="N337" s="1"/>
      <c r="O337" s="1"/>
      <c r="P337" s="1"/>
      <c r="Q337" s="1"/>
      <c r="R337" s="1"/>
      <c r="S337" s="5"/>
      <c r="T337" s="1"/>
      <c r="U337" s="25"/>
      <c r="V337" s="1"/>
      <c r="W337" s="12"/>
      <c r="X337" s="10"/>
      <c r="Y337" s="54"/>
      <c r="Z337" s="118"/>
      <c r="AA337" s="119"/>
      <c r="AB337" s="119"/>
      <c r="AC337" s="119"/>
      <c r="AD337" s="119"/>
      <c r="AE337" s="119"/>
      <c r="AF337" s="119"/>
      <c r="AG337" s="119"/>
      <c r="AH337" s="119"/>
      <c r="AI337" s="119"/>
      <c r="AJ337" s="119"/>
      <c r="AK337" s="119"/>
      <c r="AL337" s="119"/>
      <c r="AM337" s="119"/>
      <c r="AN337" s="119"/>
      <c r="AO337" s="119"/>
      <c r="AP337" s="119"/>
      <c r="AQ337" s="119"/>
      <c r="AR337" s="119"/>
      <c r="AS337" s="119"/>
      <c r="AT337" s="119"/>
      <c r="AU337" s="119"/>
      <c r="AV337" s="119"/>
      <c r="AW337" s="119"/>
      <c r="AX337" s="119"/>
      <c r="AY337" s="119"/>
      <c r="AZ337" s="119"/>
      <c r="BA337" s="119"/>
      <c r="BB337" s="119"/>
      <c r="BC337" s="119"/>
      <c r="BD337" s="120"/>
      <c r="BE337" s="1"/>
      <c r="BF337" s="1"/>
    </row>
    <row r="338" spans="1:58" ht="4.05" customHeight="1" x14ac:dyDescent="0.25">
      <c r="A338" s="1"/>
      <c r="B338" s="1"/>
      <c r="C338" s="1"/>
      <c r="D338" s="1"/>
      <c r="E338" s="1"/>
      <c r="F338" s="58">
        <v>0</v>
      </c>
      <c r="G338" s="5"/>
      <c r="H338" s="1"/>
      <c r="I338" s="1"/>
      <c r="J338" s="1"/>
      <c r="K338" s="1"/>
      <c r="L338" s="1"/>
      <c r="M338" s="5"/>
      <c r="N338" s="1"/>
      <c r="O338" s="1"/>
      <c r="P338" s="1"/>
      <c r="Q338" s="1"/>
      <c r="R338" s="1"/>
      <c r="S338" s="5"/>
      <c r="T338" s="1"/>
      <c r="U338" s="25"/>
      <c r="V338" s="1"/>
      <c r="W338" s="12"/>
      <c r="X338" s="10"/>
      <c r="Y338" s="54"/>
      <c r="Z338" s="118"/>
      <c r="AA338" s="119"/>
      <c r="AB338" s="119"/>
      <c r="AC338" s="119"/>
      <c r="AD338" s="119"/>
      <c r="AE338" s="119"/>
      <c r="AF338" s="119"/>
      <c r="AG338" s="119"/>
      <c r="AH338" s="119"/>
      <c r="AI338" s="119"/>
      <c r="AJ338" s="119"/>
      <c r="AK338" s="119"/>
      <c r="AL338" s="119"/>
      <c r="AM338" s="119"/>
      <c r="AN338" s="119"/>
      <c r="AO338" s="119"/>
      <c r="AP338" s="119"/>
      <c r="AQ338" s="119"/>
      <c r="AR338" s="119"/>
      <c r="AS338" s="119"/>
      <c r="AT338" s="119"/>
      <c r="AU338" s="119"/>
      <c r="AV338" s="119"/>
      <c r="AW338" s="119"/>
      <c r="AX338" s="119"/>
      <c r="AY338" s="119"/>
      <c r="AZ338" s="119"/>
      <c r="BA338" s="119"/>
      <c r="BB338" s="119"/>
      <c r="BC338" s="119"/>
      <c r="BD338" s="120"/>
      <c r="BE338" s="1"/>
      <c r="BF338" s="1"/>
    </row>
    <row r="339" spans="1:58" s="44" customFormat="1" x14ac:dyDescent="0.25">
      <c r="A339" s="40"/>
      <c r="B339" s="40"/>
      <c r="C339" s="40"/>
      <c r="D339" s="40"/>
      <c r="E339" s="40"/>
      <c r="F339" s="62">
        <v>0</v>
      </c>
      <c r="G339" s="41" t="s">
        <v>7</v>
      </c>
      <c r="H339" s="40" t="s">
        <v>120</v>
      </c>
      <c r="I339" s="40"/>
      <c r="J339" s="40"/>
      <c r="K339" s="40"/>
      <c r="L339" s="40"/>
      <c r="M339" s="42"/>
      <c r="N339" s="40" t="s">
        <v>5</v>
      </c>
      <c r="O339" s="40"/>
      <c r="P339" s="40"/>
      <c r="Q339" s="40" t="s">
        <v>67</v>
      </c>
      <c r="R339" s="40"/>
      <c r="S339" s="42"/>
      <c r="T339" s="40"/>
      <c r="U339" s="42"/>
      <c r="V339" s="40"/>
      <c r="W339" s="43">
        <f>SUM($Y339:$BE339)</f>
        <v>0</v>
      </c>
      <c r="X339" s="43"/>
      <c r="Y339" s="54"/>
      <c r="Z339" s="128"/>
      <c r="AA339" s="129">
        <f>IF(AA321-AA331-AA334&gt;0,(AA321-AA331-AA334)*справочники!$V$16,0)</f>
        <v>0</v>
      </c>
      <c r="AB339" s="129">
        <f>IF(AB321-AB331-AB334&gt;0,(AB321-AB331-AB334)*справочники!$V$16,0)</f>
        <v>0</v>
      </c>
      <c r="AC339" s="129">
        <f>IF(AC321-AC331-AC334&gt;0,(AC321-AC331-AC334)*справочники!$V$16,0)</f>
        <v>0</v>
      </c>
      <c r="AD339" s="129">
        <f>IF(AD321-AD331-AD334&gt;0,(AD321-AD331-AD334)*справочники!$V$16,0)</f>
        <v>0</v>
      </c>
      <c r="AE339" s="129">
        <f>IF(AE321-AE331-AE334&gt;0,(AE321-AE331-AE334)*справочники!$V$16,0)</f>
        <v>0</v>
      </c>
      <c r="AF339" s="129">
        <f>IF(AF321-AF331-AF334&gt;0,(AF321-AF331-AF334)*справочники!$V$16,0)</f>
        <v>0</v>
      </c>
      <c r="AG339" s="129">
        <f>IF(AG321-AG331-AG334&gt;0,(AG321-AG331-AG334)*справочники!$V$16,0)</f>
        <v>0</v>
      </c>
      <c r="AH339" s="129">
        <f>IF(AH321-AH331-AH334&gt;0,(AH321-AH331-AH334)*справочники!$V$16,0)</f>
        <v>0</v>
      </c>
      <c r="AI339" s="129">
        <f>IF(AI321-AI331-AI334&gt;0,(AI321-AI331-AI334)*справочники!$V$16,0)</f>
        <v>0</v>
      </c>
      <c r="AJ339" s="129">
        <f>IF(AJ321-AJ331-AJ334&gt;0,(AJ321-AJ331-AJ334)*справочники!$V$16,0)</f>
        <v>0</v>
      </c>
      <c r="AK339" s="129">
        <f>IF(AK321-AK331-AK334&gt;0,(AK321-AK331-AK334)*справочники!$V$16,0)</f>
        <v>0</v>
      </c>
      <c r="AL339" s="129">
        <f>IF(AL321-AL331-AL334&gt;0,(AL321-AL331-AL334)*справочники!$V$16,0)</f>
        <v>0</v>
      </c>
      <c r="AM339" s="129">
        <f>IF(AM321-AM331-AM334&gt;0,(AM321-AM331-AM334)*справочники!$V$16,0)</f>
        <v>0</v>
      </c>
      <c r="AN339" s="129">
        <f>IF(AN321-AN331-AN334&gt;0,(AN321-AN331-AN334)*справочники!$V$16,0)</f>
        <v>0</v>
      </c>
      <c r="AO339" s="129">
        <f>IF(AO321-AO331-AO334&gt;0,(AO321-AO331-AO334)*справочники!$V$16,0)</f>
        <v>0</v>
      </c>
      <c r="AP339" s="129">
        <f>IF(AP321-AP331-AP334&gt;0,(AP321-AP331-AP334)*справочники!$V$16,0)</f>
        <v>0</v>
      </c>
      <c r="AQ339" s="129">
        <f>IF(AQ321-AQ331-AQ334&gt;0,(AQ321-AQ331-AQ334)*справочники!$V$16,0)</f>
        <v>0</v>
      </c>
      <c r="AR339" s="129">
        <f>IF(AR321-AR331-AR334&gt;0,(AR321-AR331-AR334)*справочники!$V$16,0)</f>
        <v>0</v>
      </c>
      <c r="AS339" s="129">
        <f>IF(AS321-AS331-AS334&gt;0,(AS321-AS331-AS334)*справочники!$V$16,0)</f>
        <v>0</v>
      </c>
      <c r="AT339" s="129">
        <f>IF(AT321-AT331-AT334&gt;0,(AT321-AT331-AT334)*справочники!$V$16,0)</f>
        <v>0</v>
      </c>
      <c r="AU339" s="129">
        <f>IF(AU321-AU331-AU334&gt;0,(AU321-AU331-AU334)*справочники!$V$16,0)</f>
        <v>0</v>
      </c>
      <c r="AV339" s="129">
        <f>IF(AV321-AV331-AV334&gt;0,(AV321-AV331-AV334)*справочники!$V$16,0)</f>
        <v>0</v>
      </c>
      <c r="AW339" s="129">
        <f>IF(AW321-AW331-AW334&gt;0,(AW321-AW331-AW334)*справочники!$V$16,0)</f>
        <v>0</v>
      </c>
      <c r="AX339" s="129">
        <f>IF(AX321-AX331-AX334&gt;0,(AX321-AX331-AX334)*справочники!$V$16,0)</f>
        <v>0</v>
      </c>
      <c r="AY339" s="129">
        <f>IF(AY321-AY331-AY334&gt;0,(AY321-AY331-AY334)*справочники!$V$16,0)</f>
        <v>0</v>
      </c>
      <c r="AZ339" s="129">
        <f>IF(AZ321-AZ331-AZ334&gt;0,(AZ321-AZ331-AZ334)*справочники!$V$16,0)</f>
        <v>0</v>
      </c>
      <c r="BA339" s="129">
        <f>IF(BA321-BA331-BA334&gt;0,(BA321-BA331-BA334)*справочники!$V$16,0)</f>
        <v>0</v>
      </c>
      <c r="BB339" s="129">
        <f>IF(BB321-BB331-BB334&gt;0,(BB321-BB331-BB334)*справочники!$V$16,0)</f>
        <v>0</v>
      </c>
      <c r="BC339" s="129">
        <f>IF(BC321-BC331-BC334&gt;0,(BC321-BC331-BC334)*справочники!$V$16,0)</f>
        <v>0</v>
      </c>
      <c r="BD339" s="129">
        <f>IF(BD321-BD331-BD334&gt;0,(BD321-BD331-BD334)*справочники!$V$16,0)</f>
        <v>0</v>
      </c>
      <c r="BE339" s="40"/>
      <c r="BF339" s="40"/>
    </row>
    <row r="340" spans="1:58" ht="4.05" customHeight="1" x14ac:dyDescent="0.25">
      <c r="A340" s="1"/>
      <c r="B340" s="1"/>
      <c r="C340" s="1"/>
      <c r="D340" s="1"/>
      <c r="E340" s="1"/>
      <c r="F340" s="58">
        <v>0</v>
      </c>
      <c r="G340" s="5"/>
      <c r="H340" s="46"/>
      <c r="I340" s="46"/>
      <c r="J340" s="46"/>
      <c r="K340" s="46"/>
      <c r="L340" s="1"/>
      <c r="M340" s="5"/>
      <c r="N340" s="46"/>
      <c r="O340" s="1"/>
      <c r="P340" s="1"/>
      <c r="Q340" s="1"/>
      <c r="R340" s="1"/>
      <c r="S340" s="5"/>
      <c r="T340" s="1"/>
      <c r="U340" s="25"/>
      <c r="V340" s="1"/>
      <c r="W340" s="46"/>
      <c r="X340" s="10"/>
      <c r="Y340" s="54"/>
      <c r="Z340" s="118"/>
      <c r="AA340" s="131"/>
      <c r="AB340" s="131"/>
      <c r="AC340" s="131"/>
      <c r="AD340" s="131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131"/>
      <c r="AU340" s="131"/>
      <c r="AV340" s="131"/>
      <c r="AW340" s="131"/>
      <c r="AX340" s="131"/>
      <c r="AY340" s="131"/>
      <c r="AZ340" s="131"/>
      <c r="BA340" s="131"/>
      <c r="BB340" s="131"/>
      <c r="BC340" s="131"/>
      <c r="BD340" s="132"/>
      <c r="BE340" s="1"/>
      <c r="BF340" s="1"/>
    </row>
    <row r="341" spans="1:58" ht="4.05" customHeight="1" x14ac:dyDescent="0.25">
      <c r="A341" s="1"/>
      <c r="B341" s="1"/>
      <c r="C341" s="1"/>
      <c r="D341" s="1"/>
      <c r="E341" s="1"/>
      <c r="F341" s="58">
        <v>0</v>
      </c>
      <c r="G341" s="5"/>
      <c r="H341" s="1"/>
      <c r="I341" s="1"/>
      <c r="J341" s="1"/>
      <c r="K341" s="1"/>
      <c r="L341" s="1"/>
      <c r="M341" s="5"/>
      <c r="N341" s="1"/>
      <c r="O341" s="1"/>
      <c r="P341" s="1"/>
      <c r="Q341" s="1"/>
      <c r="R341" s="1"/>
      <c r="S341" s="5"/>
      <c r="T341" s="1"/>
      <c r="U341" s="25"/>
      <c r="V341" s="1"/>
      <c r="W341" s="12"/>
      <c r="X341" s="10"/>
      <c r="Y341" s="54"/>
      <c r="Z341" s="118"/>
      <c r="AA341" s="119"/>
      <c r="AB341" s="119"/>
      <c r="AC341" s="119"/>
      <c r="AD341" s="119"/>
      <c r="AE341" s="119"/>
      <c r="AF341" s="119"/>
      <c r="AG341" s="119"/>
      <c r="AH341" s="119"/>
      <c r="AI341" s="119"/>
      <c r="AJ341" s="119"/>
      <c r="AK341" s="119"/>
      <c r="AL341" s="119"/>
      <c r="AM341" s="119"/>
      <c r="AN341" s="119"/>
      <c r="AO341" s="119"/>
      <c r="AP341" s="119"/>
      <c r="AQ341" s="119"/>
      <c r="AR341" s="119"/>
      <c r="AS341" s="119"/>
      <c r="AT341" s="119"/>
      <c r="AU341" s="119"/>
      <c r="AV341" s="119"/>
      <c r="AW341" s="119"/>
      <c r="AX341" s="119"/>
      <c r="AY341" s="119"/>
      <c r="AZ341" s="119"/>
      <c r="BA341" s="119"/>
      <c r="BB341" s="119"/>
      <c r="BC341" s="119"/>
      <c r="BD341" s="120"/>
      <c r="BE341" s="1"/>
      <c r="BF341" s="1"/>
    </row>
    <row r="342" spans="1:58" ht="7.05" customHeight="1" x14ac:dyDescent="0.25">
      <c r="A342" s="1"/>
      <c r="B342" s="1"/>
      <c r="C342" s="1"/>
      <c r="D342" s="1"/>
      <c r="E342" s="1"/>
      <c r="F342" s="58">
        <v>0</v>
      </c>
      <c r="G342" s="5"/>
      <c r="H342" s="1"/>
      <c r="I342" s="1"/>
      <c r="J342" s="1"/>
      <c r="K342" s="1"/>
      <c r="L342" s="1"/>
      <c r="M342" s="5"/>
      <c r="N342" s="1"/>
      <c r="O342" s="1"/>
      <c r="P342" s="1"/>
      <c r="Q342" s="1"/>
      <c r="R342" s="1"/>
      <c r="S342" s="5"/>
      <c r="T342" s="1"/>
      <c r="U342" s="25"/>
      <c r="V342" s="1"/>
      <c r="W342" s="12"/>
      <c r="X342" s="10"/>
      <c r="Y342" s="54"/>
      <c r="Z342" s="118"/>
      <c r="AA342" s="119"/>
      <c r="AB342" s="119"/>
      <c r="AC342" s="119"/>
      <c r="AD342" s="119"/>
      <c r="AE342" s="119"/>
      <c r="AF342" s="119"/>
      <c r="AG342" s="119"/>
      <c r="AH342" s="119"/>
      <c r="AI342" s="119"/>
      <c r="AJ342" s="119"/>
      <c r="AK342" s="119"/>
      <c r="AL342" s="119"/>
      <c r="AM342" s="119"/>
      <c r="AN342" s="119"/>
      <c r="AO342" s="119"/>
      <c r="AP342" s="119"/>
      <c r="AQ342" s="119"/>
      <c r="AR342" s="119"/>
      <c r="AS342" s="119"/>
      <c r="AT342" s="119"/>
      <c r="AU342" s="119"/>
      <c r="AV342" s="119"/>
      <c r="AW342" s="119"/>
      <c r="AX342" s="119"/>
      <c r="AY342" s="119"/>
      <c r="AZ342" s="119"/>
      <c r="BA342" s="119"/>
      <c r="BB342" s="119"/>
      <c r="BC342" s="119"/>
      <c r="BD342" s="120"/>
      <c r="BE342" s="1"/>
      <c r="BF342" s="1"/>
    </row>
    <row r="343" spans="1:58" s="4" customFormat="1" x14ac:dyDescent="0.25">
      <c r="A343" s="3"/>
      <c r="B343" s="3"/>
      <c r="C343" s="3"/>
      <c r="D343" s="3"/>
      <c r="E343" s="3"/>
      <c r="F343" s="62">
        <v>0</v>
      </c>
      <c r="G343" s="17" t="s">
        <v>7</v>
      </c>
      <c r="H343" s="3" t="s">
        <v>121</v>
      </c>
      <c r="I343" s="3"/>
      <c r="J343" s="3"/>
      <c r="K343" s="3"/>
      <c r="L343" s="3"/>
      <c r="M343" s="5"/>
      <c r="N343" s="3" t="s">
        <v>5</v>
      </c>
      <c r="O343" s="3"/>
      <c r="P343" s="3"/>
      <c r="Q343" s="3" t="s">
        <v>67</v>
      </c>
      <c r="R343" s="3"/>
      <c r="S343" s="5"/>
      <c r="T343" s="3"/>
      <c r="U343" s="25"/>
      <c r="V343" s="3"/>
      <c r="W343" s="12">
        <f>SUM($Y343:$BE343)</f>
        <v>0</v>
      </c>
      <c r="X343" s="12"/>
      <c r="Y343" s="54"/>
      <c r="Z343" s="115"/>
      <c r="AA343" s="116">
        <f t="shared" ref="AA343:BD343" si="163">IF(AA$6="",0,AA321-AA331-AA339)</f>
        <v>0</v>
      </c>
      <c r="AB343" s="116">
        <f t="shared" si="163"/>
        <v>0</v>
      </c>
      <c r="AC343" s="116">
        <f t="shared" si="163"/>
        <v>0</v>
      </c>
      <c r="AD343" s="116">
        <f t="shared" si="163"/>
        <v>0</v>
      </c>
      <c r="AE343" s="116">
        <f t="shared" si="163"/>
        <v>0</v>
      </c>
      <c r="AF343" s="116">
        <f t="shared" si="163"/>
        <v>0</v>
      </c>
      <c r="AG343" s="116">
        <f t="shared" si="163"/>
        <v>0</v>
      </c>
      <c r="AH343" s="116">
        <f t="shared" si="163"/>
        <v>0</v>
      </c>
      <c r="AI343" s="116">
        <f t="shared" si="163"/>
        <v>0</v>
      </c>
      <c r="AJ343" s="116">
        <f t="shared" si="163"/>
        <v>0</v>
      </c>
      <c r="AK343" s="116">
        <f t="shared" si="163"/>
        <v>0</v>
      </c>
      <c r="AL343" s="116">
        <f t="shared" si="163"/>
        <v>0</v>
      </c>
      <c r="AM343" s="116">
        <f t="shared" si="163"/>
        <v>0</v>
      </c>
      <c r="AN343" s="116">
        <f t="shared" si="163"/>
        <v>0</v>
      </c>
      <c r="AO343" s="116">
        <f t="shared" si="163"/>
        <v>0</v>
      </c>
      <c r="AP343" s="116">
        <f t="shared" si="163"/>
        <v>0</v>
      </c>
      <c r="AQ343" s="116">
        <f t="shared" si="163"/>
        <v>0</v>
      </c>
      <c r="AR343" s="116">
        <f t="shared" si="163"/>
        <v>0</v>
      </c>
      <c r="AS343" s="116">
        <f t="shared" si="163"/>
        <v>0</v>
      </c>
      <c r="AT343" s="116">
        <f t="shared" si="163"/>
        <v>0</v>
      </c>
      <c r="AU343" s="116">
        <f t="shared" si="163"/>
        <v>0</v>
      </c>
      <c r="AV343" s="116">
        <f t="shared" si="163"/>
        <v>0</v>
      </c>
      <c r="AW343" s="116">
        <f t="shared" si="163"/>
        <v>0</v>
      </c>
      <c r="AX343" s="116">
        <f t="shared" si="163"/>
        <v>0</v>
      </c>
      <c r="AY343" s="116">
        <f t="shared" si="163"/>
        <v>0</v>
      </c>
      <c r="AZ343" s="116">
        <f t="shared" si="163"/>
        <v>0</v>
      </c>
      <c r="BA343" s="116">
        <f t="shared" si="163"/>
        <v>0</v>
      </c>
      <c r="BB343" s="116">
        <f t="shared" si="163"/>
        <v>0</v>
      </c>
      <c r="BC343" s="116">
        <f t="shared" si="163"/>
        <v>0</v>
      </c>
      <c r="BD343" s="117">
        <f t="shared" si="163"/>
        <v>0</v>
      </c>
      <c r="BE343" s="3"/>
      <c r="BF343" s="3"/>
    </row>
    <row r="344" spans="1:58" ht="4.05" customHeight="1" x14ac:dyDescent="0.25">
      <c r="A344" s="1"/>
      <c r="B344" s="1"/>
      <c r="C344" s="1"/>
      <c r="D344" s="1"/>
      <c r="E344" s="1"/>
      <c r="F344" s="58">
        <v>0</v>
      </c>
      <c r="G344" s="5"/>
      <c r="H344" s="18"/>
      <c r="I344" s="18"/>
      <c r="J344" s="18"/>
      <c r="K344" s="18"/>
      <c r="L344" s="1"/>
      <c r="M344" s="5"/>
      <c r="N344" s="18"/>
      <c r="O344" s="1"/>
      <c r="P344" s="1"/>
      <c r="Q344" s="1"/>
      <c r="R344" s="1"/>
      <c r="S344" s="5"/>
      <c r="T344" s="1"/>
      <c r="U344" s="25"/>
      <c r="V344" s="1"/>
      <c r="W344" s="18"/>
      <c r="X344" s="10"/>
      <c r="Y344" s="54"/>
      <c r="Z344" s="118"/>
      <c r="AA344" s="121"/>
      <c r="AB344" s="121"/>
      <c r="AC344" s="121"/>
      <c r="AD344" s="121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1"/>
      <c r="AW344" s="121"/>
      <c r="AX344" s="121"/>
      <c r="AY344" s="121"/>
      <c r="AZ344" s="121"/>
      <c r="BA344" s="121"/>
      <c r="BB344" s="121"/>
      <c r="BC344" s="121"/>
      <c r="BD344" s="122"/>
      <c r="BE344" s="1"/>
      <c r="BF344" s="1"/>
    </row>
    <row r="345" spans="1:58" ht="7.05" customHeight="1" x14ac:dyDescent="0.25">
      <c r="A345" s="1"/>
      <c r="B345" s="1"/>
      <c r="C345" s="1"/>
      <c r="D345" s="1"/>
      <c r="E345" s="1"/>
      <c r="F345" s="58">
        <v>0</v>
      </c>
      <c r="G345" s="5"/>
      <c r="H345" s="1"/>
      <c r="I345" s="1"/>
      <c r="J345" s="1"/>
      <c r="K345" s="1"/>
      <c r="L345" s="1"/>
      <c r="M345" s="5"/>
      <c r="N345" s="1"/>
      <c r="O345" s="1"/>
      <c r="P345" s="1"/>
      <c r="Q345" s="1"/>
      <c r="R345" s="1"/>
      <c r="S345" s="5"/>
      <c r="T345" s="1"/>
      <c r="U345" s="25"/>
      <c r="V345" s="1"/>
      <c r="W345" s="12"/>
      <c r="X345" s="10"/>
      <c r="Y345" s="54"/>
      <c r="Z345" s="118"/>
      <c r="AA345" s="119"/>
      <c r="AB345" s="119"/>
      <c r="AC345" s="119"/>
      <c r="AD345" s="119"/>
      <c r="AE345" s="119"/>
      <c r="AF345" s="119"/>
      <c r="AG345" s="119"/>
      <c r="AH345" s="119"/>
      <c r="AI345" s="119"/>
      <c r="AJ345" s="119"/>
      <c r="AK345" s="119"/>
      <c r="AL345" s="119"/>
      <c r="AM345" s="119"/>
      <c r="AN345" s="119"/>
      <c r="AO345" s="119"/>
      <c r="AP345" s="119"/>
      <c r="AQ345" s="119"/>
      <c r="AR345" s="119"/>
      <c r="AS345" s="119"/>
      <c r="AT345" s="119"/>
      <c r="AU345" s="119"/>
      <c r="AV345" s="119"/>
      <c r="AW345" s="119"/>
      <c r="AX345" s="119"/>
      <c r="AY345" s="119"/>
      <c r="AZ345" s="119"/>
      <c r="BA345" s="119"/>
      <c r="BB345" s="119"/>
      <c r="BC345" s="119"/>
      <c r="BD345" s="120"/>
      <c r="BE345" s="1"/>
      <c r="BF345" s="1"/>
    </row>
    <row r="346" spans="1:58" ht="7.05" customHeight="1" x14ac:dyDescent="0.25">
      <c r="A346" s="1"/>
      <c r="B346" s="1"/>
      <c r="C346" s="1"/>
      <c r="D346" s="1"/>
      <c r="E346" s="1"/>
      <c r="F346" s="58">
        <v>0</v>
      </c>
      <c r="G346" s="5"/>
      <c r="H346" s="1"/>
      <c r="I346" s="1"/>
      <c r="J346" s="1"/>
      <c r="K346" s="1"/>
      <c r="L346" s="1"/>
      <c r="M346" s="5"/>
      <c r="N346" s="1"/>
      <c r="O346" s="1"/>
      <c r="P346" s="1"/>
      <c r="Q346" s="1"/>
      <c r="R346" s="1"/>
      <c r="S346" s="5"/>
      <c r="T346" s="1"/>
      <c r="U346" s="25"/>
      <c r="V346" s="1"/>
      <c r="W346" s="12"/>
      <c r="X346" s="10"/>
      <c r="Y346" s="54"/>
      <c r="Z346" s="118"/>
      <c r="AA346" s="119"/>
      <c r="AB346" s="119"/>
      <c r="AC346" s="119"/>
      <c r="AD346" s="119"/>
      <c r="AE346" s="119"/>
      <c r="AF346" s="119"/>
      <c r="AG346" s="119"/>
      <c r="AH346" s="119"/>
      <c r="AI346" s="119"/>
      <c r="AJ346" s="119"/>
      <c r="AK346" s="119"/>
      <c r="AL346" s="119"/>
      <c r="AM346" s="119"/>
      <c r="AN346" s="119"/>
      <c r="AO346" s="119"/>
      <c r="AP346" s="119"/>
      <c r="AQ346" s="119"/>
      <c r="AR346" s="119"/>
      <c r="AS346" s="119"/>
      <c r="AT346" s="119"/>
      <c r="AU346" s="119"/>
      <c r="AV346" s="119"/>
      <c r="AW346" s="119"/>
      <c r="AX346" s="119"/>
      <c r="AY346" s="119"/>
      <c r="AZ346" s="119"/>
      <c r="BA346" s="119"/>
      <c r="BB346" s="119"/>
      <c r="BC346" s="119"/>
      <c r="BD346" s="120"/>
      <c r="BE346" s="1"/>
      <c r="BF346" s="1"/>
    </row>
    <row r="347" spans="1:58" s="4" customFormat="1" x14ac:dyDescent="0.25">
      <c r="A347" s="3"/>
      <c r="B347" s="3"/>
      <c r="C347" s="3"/>
      <c r="D347" s="3"/>
      <c r="E347" s="3"/>
      <c r="F347" s="62">
        <v>0</v>
      </c>
      <c r="G347" s="17" t="s">
        <v>7</v>
      </c>
      <c r="H347" s="3" t="s">
        <v>54</v>
      </c>
      <c r="I347" s="3"/>
      <c r="J347" s="3"/>
      <c r="K347" s="3"/>
      <c r="L347" s="3"/>
      <c r="M347" s="5"/>
      <c r="N347" s="3" t="s">
        <v>5</v>
      </c>
      <c r="O347" s="3"/>
      <c r="P347" s="3"/>
      <c r="Q347" s="3" t="s">
        <v>67</v>
      </c>
      <c r="R347" s="3"/>
      <c r="S347" s="5"/>
      <c r="T347" s="3"/>
      <c r="U347" s="25"/>
      <c r="V347" s="3"/>
      <c r="W347" s="12">
        <f>SUM($Y347:$BE347)</f>
        <v>0</v>
      </c>
      <c r="X347" s="12"/>
      <c r="Y347" s="54"/>
      <c r="Z347" s="115"/>
      <c r="AA347" s="116">
        <f>IF(AA$6="",0,SUMIFS(AA$22:AA$174,$E$22:$E$174,"CF(+)")-SUMIFS(AA$22:AA$174,$E$22:$E$174,"CF(-)")-AA176-AA213-AA326-Z339)</f>
        <v>0</v>
      </c>
      <c r="AB347" s="116">
        <f t="shared" ref="AB347:BD347" si="164">IF(AB$6="",0,SUMIFS(AB$22:AB$174,$E$22:$E$174,"CF(+)")-SUMIFS(AB$22:AB$174,$E$22:$E$174,"CF(-)")-AB176-AB213-AB326-AA339)</f>
        <v>0</v>
      </c>
      <c r="AC347" s="116">
        <f t="shared" si="164"/>
        <v>0</v>
      </c>
      <c r="AD347" s="116">
        <f t="shared" si="164"/>
        <v>0</v>
      </c>
      <c r="AE347" s="116">
        <f t="shared" si="164"/>
        <v>0</v>
      </c>
      <c r="AF347" s="116">
        <f t="shared" si="164"/>
        <v>0</v>
      </c>
      <c r="AG347" s="116">
        <f t="shared" si="164"/>
        <v>0</v>
      </c>
      <c r="AH347" s="116">
        <f t="shared" si="164"/>
        <v>0</v>
      </c>
      <c r="AI347" s="116">
        <f t="shared" si="164"/>
        <v>0</v>
      </c>
      <c r="AJ347" s="116">
        <f t="shared" si="164"/>
        <v>0</v>
      </c>
      <c r="AK347" s="116">
        <f t="shared" si="164"/>
        <v>0</v>
      </c>
      <c r="AL347" s="116">
        <f t="shared" si="164"/>
        <v>0</v>
      </c>
      <c r="AM347" s="116">
        <f t="shared" si="164"/>
        <v>0</v>
      </c>
      <c r="AN347" s="116">
        <f t="shared" si="164"/>
        <v>0</v>
      </c>
      <c r="AO347" s="116">
        <f t="shared" si="164"/>
        <v>0</v>
      </c>
      <c r="AP347" s="116">
        <f t="shared" si="164"/>
        <v>0</v>
      </c>
      <c r="AQ347" s="116">
        <f t="shared" si="164"/>
        <v>0</v>
      </c>
      <c r="AR347" s="116">
        <f t="shared" si="164"/>
        <v>0</v>
      </c>
      <c r="AS347" s="116">
        <f t="shared" si="164"/>
        <v>0</v>
      </c>
      <c r="AT347" s="116">
        <f t="shared" si="164"/>
        <v>0</v>
      </c>
      <c r="AU347" s="116">
        <f t="shared" si="164"/>
        <v>0</v>
      </c>
      <c r="AV347" s="116">
        <f t="shared" si="164"/>
        <v>0</v>
      </c>
      <c r="AW347" s="116">
        <f t="shared" si="164"/>
        <v>0</v>
      </c>
      <c r="AX347" s="116">
        <f t="shared" si="164"/>
        <v>0</v>
      </c>
      <c r="AY347" s="116">
        <f t="shared" si="164"/>
        <v>0</v>
      </c>
      <c r="AZ347" s="116">
        <f t="shared" si="164"/>
        <v>0</v>
      </c>
      <c r="BA347" s="116">
        <f t="shared" si="164"/>
        <v>0</v>
      </c>
      <c r="BB347" s="116">
        <f t="shared" si="164"/>
        <v>0</v>
      </c>
      <c r="BC347" s="116">
        <f t="shared" si="164"/>
        <v>0</v>
      </c>
      <c r="BD347" s="116">
        <f t="shared" si="164"/>
        <v>0</v>
      </c>
      <c r="BE347" s="3"/>
      <c r="BF347" s="3"/>
    </row>
    <row r="348" spans="1:58" ht="4.05" customHeight="1" x14ac:dyDescent="0.25">
      <c r="A348" s="1"/>
      <c r="B348" s="1"/>
      <c r="C348" s="1"/>
      <c r="D348" s="1"/>
      <c r="E348" s="1"/>
      <c r="F348" s="58">
        <v>0</v>
      </c>
      <c r="G348" s="5"/>
      <c r="H348" s="18"/>
      <c r="I348" s="18"/>
      <c r="J348" s="18"/>
      <c r="K348" s="18"/>
      <c r="L348" s="1"/>
      <c r="M348" s="5"/>
      <c r="N348" s="18"/>
      <c r="O348" s="1"/>
      <c r="P348" s="1"/>
      <c r="Q348" s="1"/>
      <c r="R348" s="1"/>
      <c r="S348" s="5"/>
      <c r="T348" s="1"/>
      <c r="U348" s="25"/>
      <c r="V348" s="1"/>
      <c r="W348" s="18"/>
      <c r="X348" s="10"/>
      <c r="Y348" s="54"/>
      <c r="Z348" s="115"/>
      <c r="AA348" s="121"/>
      <c r="AB348" s="121"/>
      <c r="AC348" s="121"/>
      <c r="AD348" s="121"/>
      <c r="AE348" s="121"/>
      <c r="AF348" s="121"/>
      <c r="AG348" s="121"/>
      <c r="AH348" s="121"/>
      <c r="AI348" s="121"/>
      <c r="AJ348" s="121"/>
      <c r="AK348" s="121"/>
      <c r="AL348" s="121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1"/>
      <c r="AW348" s="121"/>
      <c r="AX348" s="121"/>
      <c r="AY348" s="121"/>
      <c r="AZ348" s="121"/>
      <c r="BA348" s="121"/>
      <c r="BB348" s="121"/>
      <c r="BC348" s="121"/>
      <c r="BD348" s="122"/>
      <c r="BE348" s="1"/>
      <c r="BF348" s="1"/>
    </row>
    <row r="349" spans="1:58" ht="7.05" customHeight="1" x14ac:dyDescent="0.25">
      <c r="A349" s="1"/>
      <c r="B349" s="1"/>
      <c r="C349" s="1"/>
      <c r="D349" s="1"/>
      <c r="E349" s="1"/>
      <c r="F349" s="58">
        <v>0</v>
      </c>
      <c r="G349" s="5"/>
      <c r="H349" s="1"/>
      <c r="I349" s="1"/>
      <c r="J349" s="1"/>
      <c r="K349" s="1"/>
      <c r="L349" s="1"/>
      <c r="M349" s="5"/>
      <c r="N349" s="1"/>
      <c r="O349" s="1"/>
      <c r="P349" s="1"/>
      <c r="Q349" s="1"/>
      <c r="R349" s="1"/>
      <c r="S349" s="5"/>
      <c r="T349" s="1"/>
      <c r="U349" s="25"/>
      <c r="V349" s="1"/>
      <c r="W349" s="12"/>
      <c r="X349" s="10"/>
      <c r="Y349" s="54"/>
      <c r="Z349" s="115"/>
      <c r="AA349" s="119"/>
      <c r="AB349" s="119"/>
      <c r="AC349" s="119"/>
      <c r="AD349" s="119"/>
      <c r="AE349" s="119"/>
      <c r="AF349" s="119"/>
      <c r="AG349" s="119"/>
      <c r="AH349" s="119"/>
      <c r="AI349" s="119"/>
      <c r="AJ349" s="119"/>
      <c r="AK349" s="119"/>
      <c r="AL349" s="119"/>
      <c r="AM349" s="119"/>
      <c r="AN349" s="119"/>
      <c r="AO349" s="119"/>
      <c r="AP349" s="119"/>
      <c r="AQ349" s="119"/>
      <c r="AR349" s="119"/>
      <c r="AS349" s="119"/>
      <c r="AT349" s="119"/>
      <c r="AU349" s="119"/>
      <c r="AV349" s="119"/>
      <c r="AW349" s="119"/>
      <c r="AX349" s="119"/>
      <c r="AY349" s="119"/>
      <c r="AZ349" s="119"/>
      <c r="BA349" s="119"/>
      <c r="BB349" s="119"/>
      <c r="BC349" s="119"/>
      <c r="BD349" s="120"/>
      <c r="BE349" s="1"/>
      <c r="BF349" s="1"/>
    </row>
    <row r="350" spans="1:58" s="4" customFormat="1" x14ac:dyDescent="0.25">
      <c r="A350" s="3"/>
      <c r="B350" s="3"/>
      <c r="C350" s="3"/>
      <c r="D350" s="3"/>
      <c r="E350" s="3"/>
      <c r="F350" s="62">
        <v>0</v>
      </c>
      <c r="G350" s="17" t="s">
        <v>7</v>
      </c>
      <c r="H350" s="3" t="s">
        <v>40</v>
      </c>
      <c r="I350" s="3"/>
      <c r="J350" s="3"/>
      <c r="K350" s="3"/>
      <c r="L350" s="3"/>
      <c r="M350" s="5"/>
      <c r="N350" s="3" t="s">
        <v>41</v>
      </c>
      <c r="O350" s="3"/>
      <c r="P350" s="3"/>
      <c r="Q350" s="3" t="s">
        <v>67</v>
      </c>
      <c r="R350" s="3"/>
      <c r="S350" s="5"/>
      <c r="T350" s="3"/>
      <c r="U350" s="25"/>
      <c r="V350" s="3"/>
      <c r="W350" s="12">
        <f>SUMIFS($Y350:$BE350,$Y$6:$BE$6,MAX($Y$6:$BE$6))</f>
        <v>0</v>
      </c>
      <c r="X350" s="12"/>
      <c r="Y350" s="54"/>
      <c r="Z350" s="115"/>
      <c r="AA350" s="116">
        <f>IF(AA$6="",0,Z350+AA347)</f>
        <v>0</v>
      </c>
      <c r="AB350" s="116">
        <f t="shared" ref="AB350:AP350" si="165">IF(AB$6="",0,AA350+AB347)</f>
        <v>0</v>
      </c>
      <c r="AC350" s="116">
        <f t="shared" si="165"/>
        <v>0</v>
      </c>
      <c r="AD350" s="116">
        <f t="shared" si="165"/>
        <v>0</v>
      </c>
      <c r="AE350" s="116">
        <f t="shared" si="165"/>
        <v>0</v>
      </c>
      <c r="AF350" s="116">
        <f t="shared" si="165"/>
        <v>0</v>
      </c>
      <c r="AG350" s="116">
        <f t="shared" si="165"/>
        <v>0</v>
      </c>
      <c r="AH350" s="116">
        <f t="shared" si="165"/>
        <v>0</v>
      </c>
      <c r="AI350" s="116">
        <f t="shared" si="165"/>
        <v>0</v>
      </c>
      <c r="AJ350" s="116">
        <f t="shared" si="165"/>
        <v>0</v>
      </c>
      <c r="AK350" s="116">
        <f t="shared" si="165"/>
        <v>0</v>
      </c>
      <c r="AL350" s="116">
        <f t="shared" si="165"/>
        <v>0</v>
      </c>
      <c r="AM350" s="116">
        <f t="shared" si="165"/>
        <v>0</v>
      </c>
      <c r="AN350" s="116">
        <f t="shared" si="165"/>
        <v>0</v>
      </c>
      <c r="AO350" s="116">
        <f t="shared" si="165"/>
        <v>0</v>
      </c>
      <c r="AP350" s="116">
        <f t="shared" si="165"/>
        <v>0</v>
      </c>
      <c r="AQ350" s="116">
        <f t="shared" ref="AQ350" si="166">IF(AQ$6="",0,AP350+AQ347)</f>
        <v>0</v>
      </c>
      <c r="AR350" s="116">
        <f t="shared" ref="AR350" si="167">IF(AR$6="",0,AQ350+AR347)</f>
        <v>0</v>
      </c>
      <c r="AS350" s="116">
        <f t="shared" ref="AS350" si="168">IF(AS$6="",0,AR350+AS347)</f>
        <v>0</v>
      </c>
      <c r="AT350" s="116">
        <f t="shared" ref="AT350" si="169">IF(AT$6="",0,AS350+AT347)</f>
        <v>0</v>
      </c>
      <c r="AU350" s="116">
        <f t="shared" ref="AU350" si="170">IF(AU$6="",0,AT350+AU347)</f>
        <v>0</v>
      </c>
      <c r="AV350" s="116">
        <f t="shared" ref="AV350" si="171">IF(AV$6="",0,AU350+AV347)</f>
        <v>0</v>
      </c>
      <c r="AW350" s="116">
        <f t="shared" ref="AW350" si="172">IF(AW$6="",0,AV350+AW347)</f>
        <v>0</v>
      </c>
      <c r="AX350" s="116">
        <f t="shared" ref="AX350" si="173">IF(AX$6="",0,AW350+AX347)</f>
        <v>0</v>
      </c>
      <c r="AY350" s="116">
        <f t="shared" ref="AY350" si="174">IF(AY$6="",0,AX350+AY347)</f>
        <v>0</v>
      </c>
      <c r="AZ350" s="116">
        <f t="shared" ref="AZ350" si="175">IF(AZ$6="",0,AY350+AZ347)</f>
        <v>0</v>
      </c>
      <c r="BA350" s="116">
        <f t="shared" ref="BA350" si="176">IF(BA$6="",0,AZ350+BA347)</f>
        <v>0</v>
      </c>
      <c r="BB350" s="116">
        <f t="shared" ref="BB350" si="177">IF(BB$6="",0,BA350+BB347)</f>
        <v>0</v>
      </c>
      <c r="BC350" s="116">
        <f t="shared" ref="BC350" si="178">IF(BC$6="",0,BB350+BC347)</f>
        <v>0</v>
      </c>
      <c r="BD350" s="117">
        <f t="shared" ref="BD350" si="179">IF(BD$6="",0,BC350+BD347)</f>
        <v>0</v>
      </c>
      <c r="BE350" s="3"/>
      <c r="BF350" s="3"/>
    </row>
    <row r="351" spans="1:58" ht="4.05" customHeight="1" x14ac:dyDescent="0.25">
      <c r="A351" s="1"/>
      <c r="B351" s="1"/>
      <c r="C351" s="1"/>
      <c r="D351" s="1"/>
      <c r="E351" s="1"/>
      <c r="F351" s="58">
        <v>0</v>
      </c>
      <c r="G351" s="5"/>
      <c r="H351" s="18"/>
      <c r="I351" s="18"/>
      <c r="J351" s="18"/>
      <c r="K351" s="18"/>
      <c r="L351" s="1"/>
      <c r="M351" s="5"/>
      <c r="N351" s="18"/>
      <c r="O351" s="1"/>
      <c r="P351" s="1"/>
      <c r="Q351" s="1"/>
      <c r="R351" s="1"/>
      <c r="S351" s="5"/>
      <c r="T351" s="1"/>
      <c r="U351" s="25"/>
      <c r="V351" s="1"/>
      <c r="W351" s="18"/>
      <c r="X351" s="10"/>
      <c r="Y351" s="54"/>
      <c r="Z351" s="115"/>
      <c r="AA351" s="121"/>
      <c r="AB351" s="121"/>
      <c r="AC351" s="121"/>
      <c r="AD351" s="121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1"/>
      <c r="AW351" s="121"/>
      <c r="AX351" s="121"/>
      <c r="AY351" s="121"/>
      <c r="AZ351" s="121"/>
      <c r="BA351" s="121"/>
      <c r="BB351" s="121"/>
      <c r="BC351" s="121"/>
      <c r="BD351" s="122"/>
      <c r="BE351" s="1"/>
      <c r="BF351" s="1"/>
    </row>
    <row r="352" spans="1:58" ht="7.05" customHeight="1" x14ac:dyDescent="0.25">
      <c r="A352" s="1"/>
      <c r="B352" s="1"/>
      <c r="C352" s="1"/>
      <c r="D352" s="1"/>
      <c r="E352" s="1"/>
      <c r="F352" s="58">
        <v>0</v>
      </c>
      <c r="G352" s="5"/>
      <c r="H352" s="1"/>
      <c r="I352" s="1"/>
      <c r="J352" s="1"/>
      <c r="K352" s="1"/>
      <c r="L352" s="1"/>
      <c r="M352" s="5"/>
      <c r="N352" s="1"/>
      <c r="O352" s="1"/>
      <c r="P352" s="1"/>
      <c r="Q352" s="1"/>
      <c r="R352" s="1"/>
      <c r="S352" s="5"/>
      <c r="T352" s="1"/>
      <c r="U352" s="25"/>
      <c r="V352" s="1"/>
      <c r="W352" s="12"/>
      <c r="X352" s="10"/>
      <c r="Y352" s="54"/>
      <c r="Z352" s="118"/>
      <c r="AA352" s="119"/>
      <c r="AB352" s="119"/>
      <c r="AC352" s="119"/>
      <c r="AD352" s="119"/>
      <c r="AE352" s="119"/>
      <c r="AF352" s="119"/>
      <c r="AG352" s="119"/>
      <c r="AH352" s="119"/>
      <c r="AI352" s="119"/>
      <c r="AJ352" s="119"/>
      <c r="AK352" s="119"/>
      <c r="AL352" s="119"/>
      <c r="AM352" s="119"/>
      <c r="AN352" s="119"/>
      <c r="AO352" s="119"/>
      <c r="AP352" s="119"/>
      <c r="AQ352" s="119"/>
      <c r="AR352" s="119"/>
      <c r="AS352" s="119"/>
      <c r="AT352" s="119"/>
      <c r="AU352" s="119"/>
      <c r="AV352" s="119"/>
      <c r="AW352" s="119"/>
      <c r="AX352" s="119"/>
      <c r="AY352" s="119"/>
      <c r="AZ352" s="119"/>
      <c r="BA352" s="119"/>
      <c r="BB352" s="119"/>
      <c r="BC352" s="119"/>
      <c r="BD352" s="120"/>
      <c r="BE352" s="1"/>
      <c r="BF352" s="1"/>
    </row>
    <row r="353" spans="1:58" ht="4.05" customHeight="1" x14ac:dyDescent="0.25">
      <c r="A353" s="1"/>
      <c r="B353" s="1"/>
      <c r="C353" s="1"/>
      <c r="D353" s="1"/>
      <c r="E353" s="1"/>
      <c r="F353" s="58">
        <v>0</v>
      </c>
      <c r="G353" s="5"/>
      <c r="H353" s="1"/>
      <c r="I353" s="1"/>
      <c r="J353" s="1"/>
      <c r="K353" s="1"/>
      <c r="L353" s="1"/>
      <c r="M353" s="5"/>
      <c r="N353" s="1"/>
      <c r="O353" s="1"/>
      <c r="P353" s="1"/>
      <c r="Q353" s="1"/>
      <c r="R353" s="1"/>
      <c r="S353" s="5"/>
      <c r="T353" s="1"/>
      <c r="U353" s="25"/>
      <c r="V353" s="1"/>
      <c r="W353" s="12"/>
      <c r="X353" s="10"/>
      <c r="Y353" s="54"/>
      <c r="Z353" s="118"/>
      <c r="AA353" s="119"/>
      <c r="AB353" s="119"/>
      <c r="AC353" s="119"/>
      <c r="AD353" s="119"/>
      <c r="AE353" s="119"/>
      <c r="AF353" s="119"/>
      <c r="AG353" s="119"/>
      <c r="AH353" s="119"/>
      <c r="AI353" s="119"/>
      <c r="AJ353" s="119"/>
      <c r="AK353" s="119"/>
      <c r="AL353" s="119"/>
      <c r="AM353" s="119"/>
      <c r="AN353" s="119"/>
      <c r="AO353" s="119"/>
      <c r="AP353" s="119"/>
      <c r="AQ353" s="119"/>
      <c r="AR353" s="119"/>
      <c r="AS353" s="119"/>
      <c r="AT353" s="119"/>
      <c r="AU353" s="119"/>
      <c r="AV353" s="119"/>
      <c r="AW353" s="119"/>
      <c r="AX353" s="119"/>
      <c r="AY353" s="119"/>
      <c r="AZ353" s="119"/>
      <c r="BA353" s="119"/>
      <c r="BB353" s="119"/>
      <c r="BC353" s="119"/>
      <c r="BD353" s="120"/>
      <c r="BE353" s="1"/>
      <c r="BF353" s="1"/>
    </row>
    <row r="354" spans="1:58" x14ac:dyDescent="0.25">
      <c r="A354" s="1"/>
      <c r="B354" s="1"/>
      <c r="C354" s="1"/>
      <c r="D354" s="1"/>
      <c r="E354" s="1"/>
      <c r="F354" s="58"/>
      <c r="G354" s="5"/>
      <c r="H354" s="1"/>
      <c r="I354" s="20" t="str">
        <f>Отчет!$B$40</f>
        <v>Стоимость привлечения инвестиций, %г</v>
      </c>
      <c r="J354" s="20"/>
      <c r="K354" s="20"/>
      <c r="L354" s="20"/>
      <c r="M354" s="21"/>
      <c r="N354" s="20"/>
      <c r="O354" s="20"/>
      <c r="P354" s="20"/>
      <c r="Q354" s="34" t="s">
        <v>17</v>
      </c>
      <c r="R354" s="20"/>
      <c r="S354" s="21"/>
      <c r="T354" s="35"/>
      <c r="U354" s="25"/>
      <c r="V354" s="1"/>
      <c r="W354" s="3"/>
      <c r="X354" s="1"/>
      <c r="Y354" s="5"/>
      <c r="Z354" s="107"/>
      <c r="AA354" s="108"/>
      <c r="AB354" s="108"/>
      <c r="AC354" s="108"/>
      <c r="AD354" s="108"/>
      <c r="AE354" s="108"/>
      <c r="AF354" s="108"/>
      <c r="AG354" s="108"/>
      <c r="AH354" s="108"/>
      <c r="AI354" s="108"/>
      <c r="AJ354" s="108"/>
      <c r="AK354" s="108"/>
      <c r="AL354" s="108"/>
      <c r="AM354" s="108"/>
      <c r="AN354" s="108"/>
      <c r="AO354" s="108"/>
      <c r="AP354" s="108"/>
      <c r="AQ354" s="108"/>
      <c r="AR354" s="108"/>
      <c r="AS354" s="108"/>
      <c r="AT354" s="108"/>
      <c r="AU354" s="108"/>
      <c r="AV354" s="108"/>
      <c r="AW354" s="108"/>
      <c r="AX354" s="108"/>
      <c r="AY354" s="108"/>
      <c r="AZ354" s="108"/>
      <c r="BA354" s="108"/>
      <c r="BB354" s="108"/>
      <c r="BC354" s="108"/>
      <c r="BD354" s="109"/>
      <c r="BE354" s="1"/>
      <c r="BF354" s="1"/>
    </row>
    <row r="355" spans="1:58" ht="4.05" customHeight="1" x14ac:dyDescent="0.25">
      <c r="A355" s="1"/>
      <c r="B355" s="1"/>
      <c r="C355" s="1"/>
      <c r="D355" s="1"/>
      <c r="E355" s="1"/>
      <c r="F355" s="58"/>
      <c r="G355" s="5"/>
      <c r="H355" s="1"/>
      <c r="I355" s="1"/>
      <c r="J355" s="1"/>
      <c r="K355" s="1"/>
      <c r="L355" s="1"/>
      <c r="M355" s="5"/>
      <c r="N355" s="1"/>
      <c r="O355" s="1"/>
      <c r="P355" s="1"/>
      <c r="Q355" s="1"/>
      <c r="R355" s="1"/>
      <c r="S355" s="5"/>
      <c r="T355" s="1"/>
      <c r="U355" s="25"/>
      <c r="V355" s="1"/>
      <c r="W355" s="3"/>
      <c r="X355" s="1"/>
      <c r="Y355" s="5"/>
      <c r="Z355" s="107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08"/>
      <c r="AS355" s="108"/>
      <c r="AT355" s="108"/>
      <c r="AU355" s="108"/>
      <c r="AV355" s="108"/>
      <c r="AW355" s="108"/>
      <c r="AX355" s="108"/>
      <c r="AY355" s="108"/>
      <c r="AZ355" s="108"/>
      <c r="BA355" s="108"/>
      <c r="BB355" s="108"/>
      <c r="BC355" s="108"/>
      <c r="BD355" s="109"/>
      <c r="BE355" s="1"/>
      <c r="BF355" s="1"/>
    </row>
    <row r="356" spans="1:58" ht="7.05" customHeight="1" x14ac:dyDescent="0.25">
      <c r="A356" s="1"/>
      <c r="B356" s="1"/>
      <c r="C356" s="1"/>
      <c r="D356" s="1"/>
      <c r="E356" s="1"/>
      <c r="F356" s="58"/>
      <c r="G356" s="5"/>
      <c r="H356" s="1"/>
      <c r="I356" s="1"/>
      <c r="J356" s="1"/>
      <c r="K356" s="1"/>
      <c r="L356" s="1"/>
      <c r="M356" s="5"/>
      <c r="N356" s="1"/>
      <c r="O356" s="1"/>
      <c r="P356" s="1"/>
      <c r="Q356" s="1"/>
      <c r="R356" s="1"/>
      <c r="S356" s="5"/>
      <c r="T356" s="1"/>
      <c r="U356" s="25"/>
      <c r="V356" s="1"/>
      <c r="W356" s="3"/>
      <c r="X356" s="1"/>
      <c r="Y356" s="5"/>
      <c r="Z356" s="107"/>
      <c r="AA356" s="108"/>
      <c r="AB356" s="108"/>
      <c r="AC356" s="108"/>
      <c r="AD356" s="108"/>
      <c r="AE356" s="108"/>
      <c r="AF356" s="108"/>
      <c r="AG356" s="108"/>
      <c r="AH356" s="108"/>
      <c r="AI356" s="108"/>
      <c r="AJ356" s="108"/>
      <c r="AK356" s="108"/>
      <c r="AL356" s="108"/>
      <c r="AM356" s="108"/>
      <c r="AN356" s="108"/>
      <c r="AO356" s="108"/>
      <c r="AP356" s="108"/>
      <c r="AQ356" s="108"/>
      <c r="AR356" s="108"/>
      <c r="AS356" s="108"/>
      <c r="AT356" s="108"/>
      <c r="AU356" s="108"/>
      <c r="AV356" s="108"/>
      <c r="AW356" s="108"/>
      <c r="AX356" s="108"/>
      <c r="AY356" s="108"/>
      <c r="AZ356" s="108"/>
      <c r="BA356" s="108"/>
      <c r="BB356" s="108"/>
      <c r="BC356" s="108"/>
      <c r="BD356" s="109"/>
      <c r="BE356" s="1"/>
      <c r="BF356" s="1"/>
    </row>
    <row r="357" spans="1:58" x14ac:dyDescent="0.25">
      <c r="A357" s="1"/>
      <c r="B357" s="1"/>
      <c r="C357" s="1"/>
      <c r="D357" s="1"/>
      <c r="E357" s="1"/>
      <c r="F357" s="58"/>
      <c r="G357" s="5"/>
      <c r="H357" s="202" t="s">
        <v>135</v>
      </c>
      <c r="I357" s="202"/>
      <c r="J357" s="202"/>
      <c r="K357" s="202"/>
      <c r="L357" s="1"/>
      <c r="M357" s="5"/>
      <c r="N357" s="202"/>
      <c r="O357" s="1"/>
      <c r="P357" s="1"/>
      <c r="Q357" s="202" t="s">
        <v>67</v>
      </c>
      <c r="R357" s="1"/>
      <c r="S357" s="5"/>
      <c r="T357" s="1"/>
      <c r="U357" s="25"/>
      <c r="V357" s="1"/>
      <c r="W357" s="208">
        <f>AA357</f>
        <v>0</v>
      </c>
      <c r="X357" s="1"/>
      <c r="Y357" s="5"/>
      <c r="Z357" s="107"/>
      <c r="AA357" s="196">
        <v>0</v>
      </c>
      <c r="AB357" s="196">
        <f>AA365</f>
        <v>0</v>
      </c>
      <c r="AC357" s="196">
        <f>AB365</f>
        <v>0</v>
      </c>
      <c r="AD357" s="196">
        <f>AC365</f>
        <v>0</v>
      </c>
      <c r="AE357" s="196">
        <f t="shared" ref="AE357:BD357" si="180">AD365</f>
        <v>0</v>
      </c>
      <c r="AF357" s="196">
        <f t="shared" si="180"/>
        <v>0</v>
      </c>
      <c r="AG357" s="196">
        <f t="shared" si="180"/>
        <v>0</v>
      </c>
      <c r="AH357" s="196">
        <f t="shared" si="180"/>
        <v>0</v>
      </c>
      <c r="AI357" s="196">
        <f t="shared" si="180"/>
        <v>0</v>
      </c>
      <c r="AJ357" s="196">
        <f t="shared" si="180"/>
        <v>0</v>
      </c>
      <c r="AK357" s="196">
        <f t="shared" si="180"/>
        <v>0</v>
      </c>
      <c r="AL357" s="196">
        <f t="shared" si="180"/>
        <v>0</v>
      </c>
      <c r="AM357" s="196">
        <f t="shared" si="180"/>
        <v>0</v>
      </c>
      <c r="AN357" s="196">
        <f t="shared" si="180"/>
        <v>0</v>
      </c>
      <c r="AO357" s="196">
        <f t="shared" si="180"/>
        <v>0</v>
      </c>
      <c r="AP357" s="196">
        <f t="shared" si="180"/>
        <v>0</v>
      </c>
      <c r="AQ357" s="196">
        <f t="shared" si="180"/>
        <v>0</v>
      </c>
      <c r="AR357" s="196">
        <f t="shared" si="180"/>
        <v>0</v>
      </c>
      <c r="AS357" s="196">
        <f t="shared" si="180"/>
        <v>0</v>
      </c>
      <c r="AT357" s="196">
        <f t="shared" si="180"/>
        <v>0</v>
      </c>
      <c r="AU357" s="196">
        <f t="shared" si="180"/>
        <v>0</v>
      </c>
      <c r="AV357" s="196">
        <f t="shared" si="180"/>
        <v>0</v>
      </c>
      <c r="AW357" s="196">
        <f t="shared" si="180"/>
        <v>0</v>
      </c>
      <c r="AX357" s="196">
        <f t="shared" si="180"/>
        <v>0</v>
      </c>
      <c r="AY357" s="196">
        <f t="shared" si="180"/>
        <v>0</v>
      </c>
      <c r="AZ357" s="196">
        <f t="shared" si="180"/>
        <v>0</v>
      </c>
      <c r="BA357" s="196">
        <f t="shared" si="180"/>
        <v>0</v>
      </c>
      <c r="BB357" s="196">
        <f t="shared" si="180"/>
        <v>0</v>
      </c>
      <c r="BC357" s="196">
        <f t="shared" si="180"/>
        <v>0</v>
      </c>
      <c r="BD357" s="196">
        <f t="shared" si="180"/>
        <v>0</v>
      </c>
      <c r="BE357" s="1"/>
      <c r="BF357" s="1"/>
    </row>
    <row r="358" spans="1:58" ht="4.05" customHeight="1" x14ac:dyDescent="0.25">
      <c r="A358" s="1"/>
      <c r="B358" s="1"/>
      <c r="C358" s="1"/>
      <c r="D358" s="1"/>
      <c r="E358" s="1"/>
      <c r="F358" s="58"/>
      <c r="G358" s="5"/>
      <c r="H358" s="203"/>
      <c r="I358" s="203"/>
      <c r="J358" s="203"/>
      <c r="K358" s="203"/>
      <c r="L358" s="1"/>
      <c r="M358" s="5"/>
      <c r="N358" s="203"/>
      <c r="O358" s="1"/>
      <c r="P358" s="1"/>
      <c r="Q358" s="203"/>
      <c r="R358" s="1"/>
      <c r="S358" s="5"/>
      <c r="T358" s="1"/>
      <c r="U358" s="25"/>
      <c r="V358" s="1"/>
      <c r="W358" s="209"/>
      <c r="X358" s="1"/>
      <c r="Y358" s="5"/>
      <c r="Z358" s="107"/>
      <c r="AA358" s="197"/>
      <c r="AB358" s="197"/>
      <c r="AC358" s="197"/>
      <c r="AD358" s="197"/>
      <c r="AE358" s="197"/>
      <c r="AF358" s="197"/>
      <c r="AG358" s="197"/>
      <c r="AH358" s="197"/>
      <c r="AI358" s="197"/>
      <c r="AJ358" s="197"/>
      <c r="AK358" s="197"/>
      <c r="AL358" s="197"/>
      <c r="AM358" s="197"/>
      <c r="AN358" s="197"/>
      <c r="AO358" s="197"/>
      <c r="AP358" s="197"/>
      <c r="AQ358" s="197"/>
      <c r="AR358" s="197"/>
      <c r="AS358" s="197"/>
      <c r="AT358" s="197"/>
      <c r="AU358" s="197"/>
      <c r="AV358" s="197"/>
      <c r="AW358" s="197"/>
      <c r="AX358" s="197"/>
      <c r="AY358" s="197"/>
      <c r="AZ358" s="197"/>
      <c r="BA358" s="197"/>
      <c r="BB358" s="197"/>
      <c r="BC358" s="197"/>
      <c r="BD358" s="197"/>
      <c r="BE358" s="1"/>
      <c r="BF358" s="1"/>
    </row>
    <row r="359" spans="1:58" x14ac:dyDescent="0.25">
      <c r="A359" s="1"/>
      <c r="B359" s="1"/>
      <c r="C359" s="1"/>
      <c r="D359" s="1"/>
      <c r="E359" s="1"/>
      <c r="F359" s="58">
        <v>0</v>
      </c>
      <c r="G359" s="5"/>
      <c r="H359" s="204" t="s">
        <v>132</v>
      </c>
      <c r="I359" s="204"/>
      <c r="J359" s="204"/>
      <c r="K359" s="204"/>
      <c r="L359" s="1"/>
      <c r="M359" s="5"/>
      <c r="N359" s="204" t="s">
        <v>5</v>
      </c>
      <c r="O359" s="1"/>
      <c r="P359" s="1"/>
      <c r="Q359" s="204" t="s">
        <v>67</v>
      </c>
      <c r="R359" s="1"/>
      <c r="S359" s="5"/>
      <c r="T359" s="1"/>
      <c r="U359" s="25"/>
      <c r="V359" s="1"/>
      <c r="W359" s="210">
        <f>SUM($Y359:$BE359)</f>
        <v>0</v>
      </c>
      <c r="X359" s="1"/>
      <c r="Y359" s="5"/>
      <c r="Z359" s="107"/>
      <c r="AA359" s="198">
        <f>IF(AA350&lt;0,-AA350,0)</f>
        <v>0</v>
      </c>
      <c r="AB359" s="198">
        <f>IF(AA371+AB347&lt;0,-(AA371+AB347),0)</f>
        <v>0</v>
      </c>
      <c r="AC359" s="198">
        <f>IF(AB371+AC347&lt;0,-(AB371+AC347),0)</f>
        <v>0</v>
      </c>
      <c r="AD359" s="198">
        <f>IF(AC371+AD347&lt;0,-(AC371+AD347),0)</f>
        <v>0</v>
      </c>
      <c r="AE359" s="198">
        <f t="shared" ref="AE359:BD359" si="181">IF(AD371+AE347&lt;0,-(AD371+AE347),0)</f>
        <v>0</v>
      </c>
      <c r="AF359" s="198">
        <f t="shared" si="181"/>
        <v>0</v>
      </c>
      <c r="AG359" s="198">
        <f t="shared" si="181"/>
        <v>0</v>
      </c>
      <c r="AH359" s="198">
        <f t="shared" si="181"/>
        <v>0</v>
      </c>
      <c r="AI359" s="198">
        <f t="shared" si="181"/>
        <v>0</v>
      </c>
      <c r="AJ359" s="198">
        <f t="shared" si="181"/>
        <v>0</v>
      </c>
      <c r="AK359" s="198">
        <f t="shared" si="181"/>
        <v>0</v>
      </c>
      <c r="AL359" s="198">
        <f t="shared" si="181"/>
        <v>0</v>
      </c>
      <c r="AM359" s="198">
        <f t="shared" si="181"/>
        <v>0</v>
      </c>
      <c r="AN359" s="198">
        <f t="shared" si="181"/>
        <v>0</v>
      </c>
      <c r="AO359" s="198">
        <f t="shared" si="181"/>
        <v>0</v>
      </c>
      <c r="AP359" s="198">
        <f t="shared" si="181"/>
        <v>0</v>
      </c>
      <c r="AQ359" s="198">
        <f t="shared" si="181"/>
        <v>0</v>
      </c>
      <c r="AR359" s="198">
        <f t="shared" si="181"/>
        <v>0</v>
      </c>
      <c r="AS359" s="198">
        <f t="shared" si="181"/>
        <v>0</v>
      </c>
      <c r="AT359" s="198">
        <f t="shared" si="181"/>
        <v>0</v>
      </c>
      <c r="AU359" s="198">
        <f t="shared" si="181"/>
        <v>0</v>
      </c>
      <c r="AV359" s="198">
        <f t="shared" si="181"/>
        <v>0</v>
      </c>
      <c r="AW359" s="198">
        <f t="shared" si="181"/>
        <v>0</v>
      </c>
      <c r="AX359" s="198">
        <f t="shared" si="181"/>
        <v>0</v>
      </c>
      <c r="AY359" s="198">
        <f t="shared" si="181"/>
        <v>0</v>
      </c>
      <c r="AZ359" s="198">
        <f t="shared" si="181"/>
        <v>0</v>
      </c>
      <c r="BA359" s="198">
        <f t="shared" si="181"/>
        <v>0</v>
      </c>
      <c r="BB359" s="198">
        <f t="shared" si="181"/>
        <v>0</v>
      </c>
      <c r="BC359" s="198">
        <f t="shared" si="181"/>
        <v>0</v>
      </c>
      <c r="BD359" s="198">
        <f t="shared" si="181"/>
        <v>0</v>
      </c>
      <c r="BE359" s="1"/>
      <c r="BF359" s="1"/>
    </row>
    <row r="360" spans="1:58" ht="4.05" customHeight="1" x14ac:dyDescent="0.25">
      <c r="A360" s="1"/>
      <c r="B360" s="1"/>
      <c r="C360" s="1"/>
      <c r="D360" s="1"/>
      <c r="E360" s="1"/>
      <c r="F360" s="58"/>
      <c r="G360" s="5"/>
      <c r="H360" s="203"/>
      <c r="I360" s="203"/>
      <c r="J360" s="203"/>
      <c r="K360" s="203"/>
      <c r="L360" s="1"/>
      <c r="M360" s="5"/>
      <c r="N360" s="203"/>
      <c r="O360" s="1"/>
      <c r="P360" s="1"/>
      <c r="Q360" s="203"/>
      <c r="R360" s="1"/>
      <c r="S360" s="5"/>
      <c r="T360" s="1"/>
      <c r="U360" s="25"/>
      <c r="V360" s="1"/>
      <c r="W360" s="209"/>
      <c r="X360" s="1"/>
      <c r="Y360" s="5"/>
      <c r="Z360" s="107"/>
      <c r="AA360" s="197"/>
      <c r="AB360" s="197"/>
      <c r="AC360" s="197"/>
      <c r="AD360" s="197"/>
      <c r="AE360" s="197"/>
      <c r="AF360" s="197"/>
      <c r="AG360" s="197"/>
      <c r="AH360" s="197"/>
      <c r="AI360" s="197"/>
      <c r="AJ360" s="197"/>
      <c r="AK360" s="197"/>
      <c r="AL360" s="197"/>
      <c r="AM360" s="197"/>
      <c r="AN360" s="197"/>
      <c r="AO360" s="197"/>
      <c r="AP360" s="197"/>
      <c r="AQ360" s="197"/>
      <c r="AR360" s="197"/>
      <c r="AS360" s="197"/>
      <c r="AT360" s="197"/>
      <c r="AU360" s="197"/>
      <c r="AV360" s="197"/>
      <c r="AW360" s="197"/>
      <c r="AX360" s="197"/>
      <c r="AY360" s="197"/>
      <c r="AZ360" s="197"/>
      <c r="BA360" s="197"/>
      <c r="BB360" s="197"/>
      <c r="BC360" s="197"/>
      <c r="BD360" s="197"/>
      <c r="BE360" s="1"/>
      <c r="BF360" s="1"/>
    </row>
    <row r="361" spans="1:58" x14ac:dyDescent="0.25">
      <c r="A361" s="1"/>
      <c r="B361" s="1"/>
      <c r="C361" s="1"/>
      <c r="D361" s="1"/>
      <c r="E361" s="1"/>
      <c r="F361" s="58">
        <v>0</v>
      </c>
      <c r="G361" s="5"/>
      <c r="H361" s="205" t="s">
        <v>131</v>
      </c>
      <c r="I361" s="205"/>
      <c r="J361" s="205"/>
      <c r="K361" s="205"/>
      <c r="L361" s="1"/>
      <c r="M361" s="5"/>
      <c r="N361" s="205" t="s">
        <v>5</v>
      </c>
      <c r="O361" s="1"/>
      <c r="P361" s="1"/>
      <c r="Q361" s="205" t="s">
        <v>67</v>
      </c>
      <c r="R361" s="1"/>
      <c r="S361" s="5"/>
      <c r="T361" s="1"/>
      <c r="U361" s="25"/>
      <c r="V361" s="1"/>
      <c r="W361" s="211">
        <f>SUM($Y361:$BE361)</f>
        <v>0</v>
      </c>
      <c r="X361" s="1"/>
      <c r="Y361" s="5"/>
      <c r="Z361" s="107"/>
      <c r="AA361" s="199">
        <v>0</v>
      </c>
      <c r="AB361" s="199">
        <f>IF(AND(AB347-AB369&gt;0,AB347-AB369&lt;AA365),AB347-AB369,IF(AND(AB347-AB369&gt;0,AB347-AB369&gt;AA365),AA365,0))</f>
        <v>0</v>
      </c>
      <c r="AC361" s="199">
        <f>IF(AND(AC347-AC369&gt;0,AC347-AC369&lt;AB365),AC347-AC369,IF(AND(AC347-AC369&gt;0,AC347-AC369&gt;AB365),AB365,0))</f>
        <v>0</v>
      </c>
      <c r="AD361" s="199">
        <f>IF(AND(AD347-AD369&gt;0,AD347-AD369&lt;AC365),AD347-AD369,IF(AND(AD347-AD369&gt;0,AD347-AD369&gt;AC365),AC365,0))</f>
        <v>0</v>
      </c>
      <c r="AE361" s="199">
        <f t="shared" ref="AE361:BD361" si="182">IF(AND(AE347-AE369&gt;0,AE347-AE369&lt;AD365),AE347-AE369,IF(AND(AE347-AE369&gt;0,AE347-AE369&gt;AD365),AD365,0))</f>
        <v>0</v>
      </c>
      <c r="AF361" s="199">
        <f t="shared" si="182"/>
        <v>0</v>
      </c>
      <c r="AG361" s="199">
        <f t="shared" si="182"/>
        <v>0</v>
      </c>
      <c r="AH361" s="199">
        <f t="shared" si="182"/>
        <v>0</v>
      </c>
      <c r="AI361" s="199">
        <f t="shared" si="182"/>
        <v>0</v>
      </c>
      <c r="AJ361" s="199">
        <f t="shared" si="182"/>
        <v>0</v>
      </c>
      <c r="AK361" s="199">
        <f t="shared" si="182"/>
        <v>0</v>
      </c>
      <c r="AL361" s="199">
        <f t="shared" si="182"/>
        <v>0</v>
      </c>
      <c r="AM361" s="199">
        <f t="shared" si="182"/>
        <v>0</v>
      </c>
      <c r="AN361" s="199">
        <f t="shared" si="182"/>
        <v>0</v>
      </c>
      <c r="AO361" s="199">
        <f t="shared" si="182"/>
        <v>0</v>
      </c>
      <c r="AP361" s="199">
        <f t="shared" si="182"/>
        <v>0</v>
      </c>
      <c r="AQ361" s="199">
        <f t="shared" si="182"/>
        <v>0</v>
      </c>
      <c r="AR361" s="199">
        <f t="shared" si="182"/>
        <v>0</v>
      </c>
      <c r="AS361" s="199">
        <f t="shared" si="182"/>
        <v>0</v>
      </c>
      <c r="AT361" s="199">
        <f t="shared" si="182"/>
        <v>0</v>
      </c>
      <c r="AU361" s="199">
        <f t="shared" si="182"/>
        <v>0</v>
      </c>
      <c r="AV361" s="199">
        <f t="shared" si="182"/>
        <v>0</v>
      </c>
      <c r="AW361" s="199">
        <f t="shared" si="182"/>
        <v>0</v>
      </c>
      <c r="AX361" s="199">
        <f t="shared" si="182"/>
        <v>0</v>
      </c>
      <c r="AY361" s="199">
        <f t="shared" si="182"/>
        <v>0</v>
      </c>
      <c r="AZ361" s="199">
        <f t="shared" si="182"/>
        <v>0</v>
      </c>
      <c r="BA361" s="199">
        <f t="shared" si="182"/>
        <v>0</v>
      </c>
      <c r="BB361" s="199">
        <f t="shared" si="182"/>
        <v>0</v>
      </c>
      <c r="BC361" s="199">
        <f t="shared" si="182"/>
        <v>0</v>
      </c>
      <c r="BD361" s="199">
        <f t="shared" si="182"/>
        <v>0</v>
      </c>
      <c r="BE361" s="1"/>
      <c r="BF361" s="1"/>
    </row>
    <row r="362" spans="1:58" ht="4.05" customHeight="1" x14ac:dyDescent="0.25">
      <c r="A362" s="1"/>
      <c r="B362" s="1"/>
      <c r="C362" s="1"/>
      <c r="D362" s="1"/>
      <c r="E362" s="1"/>
      <c r="F362" s="58"/>
      <c r="G362" s="5"/>
      <c r="H362" s="203"/>
      <c r="I362" s="203"/>
      <c r="J362" s="203"/>
      <c r="K362" s="203"/>
      <c r="L362" s="1"/>
      <c r="M362" s="5"/>
      <c r="N362" s="203"/>
      <c r="O362" s="1"/>
      <c r="P362" s="1"/>
      <c r="Q362" s="203"/>
      <c r="R362" s="1"/>
      <c r="S362" s="5"/>
      <c r="T362" s="1"/>
      <c r="U362" s="25"/>
      <c r="V362" s="1"/>
      <c r="W362" s="209"/>
      <c r="X362" s="1"/>
      <c r="Y362" s="5"/>
      <c r="Z362" s="107"/>
      <c r="AA362" s="197"/>
      <c r="AB362" s="197"/>
      <c r="AC362" s="197"/>
      <c r="AD362" s="197"/>
      <c r="AE362" s="197"/>
      <c r="AF362" s="197"/>
      <c r="AG362" s="197"/>
      <c r="AH362" s="197"/>
      <c r="AI362" s="197"/>
      <c r="AJ362" s="197"/>
      <c r="AK362" s="197"/>
      <c r="AL362" s="197"/>
      <c r="AM362" s="197"/>
      <c r="AN362" s="197"/>
      <c r="AO362" s="197"/>
      <c r="AP362" s="197"/>
      <c r="AQ362" s="197"/>
      <c r="AR362" s="197"/>
      <c r="AS362" s="197"/>
      <c r="AT362" s="197"/>
      <c r="AU362" s="197"/>
      <c r="AV362" s="197"/>
      <c r="AW362" s="197"/>
      <c r="AX362" s="197"/>
      <c r="AY362" s="197"/>
      <c r="AZ362" s="197"/>
      <c r="BA362" s="197"/>
      <c r="BB362" s="197"/>
      <c r="BC362" s="197"/>
      <c r="BD362" s="197"/>
      <c r="BE362" s="1"/>
      <c r="BF362" s="1"/>
    </row>
    <row r="363" spans="1:58" x14ac:dyDescent="0.25">
      <c r="A363" s="1"/>
      <c r="B363" s="1"/>
      <c r="C363" s="1"/>
      <c r="D363" s="1"/>
      <c r="E363" s="1"/>
      <c r="F363" s="58"/>
      <c r="G363" s="5"/>
      <c r="H363" s="202" t="s">
        <v>133</v>
      </c>
      <c r="I363" s="202"/>
      <c r="J363" s="202"/>
      <c r="K363" s="202"/>
      <c r="L363" s="1"/>
      <c r="M363" s="5"/>
      <c r="N363" s="202"/>
      <c r="O363" s="1"/>
      <c r="P363" s="1"/>
      <c r="Q363" s="202" t="s">
        <v>67</v>
      </c>
      <c r="R363" s="1"/>
      <c r="S363" s="5"/>
      <c r="T363" s="1"/>
      <c r="U363" s="25"/>
      <c r="V363" s="1"/>
      <c r="W363" s="208">
        <f>W359-W361</f>
        <v>0</v>
      </c>
      <c r="X363" s="1"/>
      <c r="Y363" s="5"/>
      <c r="Z363" s="107"/>
      <c r="AA363" s="196">
        <f>AA359-AA361</f>
        <v>0</v>
      </c>
      <c r="AB363" s="196">
        <f>AB359-AB361</f>
        <v>0</v>
      </c>
      <c r="AC363" s="196">
        <f>AC359-AC361</f>
        <v>0</v>
      </c>
      <c r="AD363" s="196">
        <f t="shared" ref="AD363:BD363" si="183">AD359-AD361</f>
        <v>0</v>
      </c>
      <c r="AE363" s="196">
        <f t="shared" si="183"/>
        <v>0</v>
      </c>
      <c r="AF363" s="196">
        <f t="shared" si="183"/>
        <v>0</v>
      </c>
      <c r="AG363" s="196">
        <f t="shared" si="183"/>
        <v>0</v>
      </c>
      <c r="AH363" s="196">
        <f t="shared" si="183"/>
        <v>0</v>
      </c>
      <c r="AI363" s="196">
        <f t="shared" si="183"/>
        <v>0</v>
      </c>
      <c r="AJ363" s="196">
        <f t="shared" si="183"/>
        <v>0</v>
      </c>
      <c r="AK363" s="196">
        <f t="shared" si="183"/>
        <v>0</v>
      </c>
      <c r="AL363" s="196">
        <f t="shared" si="183"/>
        <v>0</v>
      </c>
      <c r="AM363" s="196">
        <f t="shared" si="183"/>
        <v>0</v>
      </c>
      <c r="AN363" s="196">
        <f t="shared" si="183"/>
        <v>0</v>
      </c>
      <c r="AO363" s="196">
        <f t="shared" si="183"/>
        <v>0</v>
      </c>
      <c r="AP363" s="196">
        <f t="shared" si="183"/>
        <v>0</v>
      </c>
      <c r="AQ363" s="196">
        <f t="shared" si="183"/>
        <v>0</v>
      </c>
      <c r="AR363" s="196">
        <f t="shared" si="183"/>
        <v>0</v>
      </c>
      <c r="AS363" s="196">
        <f t="shared" si="183"/>
        <v>0</v>
      </c>
      <c r="AT363" s="196">
        <f t="shared" si="183"/>
        <v>0</v>
      </c>
      <c r="AU363" s="196">
        <f t="shared" si="183"/>
        <v>0</v>
      </c>
      <c r="AV363" s="196">
        <f t="shared" si="183"/>
        <v>0</v>
      </c>
      <c r="AW363" s="196">
        <f t="shared" si="183"/>
        <v>0</v>
      </c>
      <c r="AX363" s="196">
        <f t="shared" si="183"/>
        <v>0</v>
      </c>
      <c r="AY363" s="196">
        <f t="shared" si="183"/>
        <v>0</v>
      </c>
      <c r="AZ363" s="196">
        <f t="shared" si="183"/>
        <v>0</v>
      </c>
      <c r="BA363" s="196">
        <f t="shared" si="183"/>
        <v>0</v>
      </c>
      <c r="BB363" s="196">
        <f t="shared" si="183"/>
        <v>0</v>
      </c>
      <c r="BC363" s="196">
        <f t="shared" si="183"/>
        <v>0</v>
      </c>
      <c r="BD363" s="196">
        <f t="shared" si="183"/>
        <v>0</v>
      </c>
      <c r="BE363" s="1"/>
      <c r="BF363" s="1"/>
    </row>
    <row r="364" spans="1:58" ht="4.05" customHeight="1" x14ac:dyDescent="0.25">
      <c r="A364" s="1"/>
      <c r="B364" s="1"/>
      <c r="C364" s="1"/>
      <c r="D364" s="1"/>
      <c r="E364" s="1"/>
      <c r="F364" s="58"/>
      <c r="G364" s="5"/>
      <c r="H364" s="203"/>
      <c r="I364" s="203"/>
      <c r="J364" s="203"/>
      <c r="K364" s="203"/>
      <c r="L364" s="1"/>
      <c r="M364" s="5"/>
      <c r="N364" s="203"/>
      <c r="O364" s="1"/>
      <c r="P364" s="1"/>
      <c r="Q364" s="203"/>
      <c r="R364" s="1"/>
      <c r="S364" s="5"/>
      <c r="T364" s="1"/>
      <c r="U364" s="25"/>
      <c r="V364" s="1"/>
      <c r="W364" s="209"/>
      <c r="X364" s="1"/>
      <c r="Y364" s="5"/>
      <c r="Z364" s="107"/>
      <c r="AA364" s="197"/>
      <c r="AB364" s="197"/>
      <c r="AC364" s="197"/>
      <c r="AD364" s="197"/>
      <c r="AE364" s="197"/>
      <c r="AF364" s="197"/>
      <c r="AG364" s="197"/>
      <c r="AH364" s="197"/>
      <c r="AI364" s="197"/>
      <c r="AJ364" s="197"/>
      <c r="AK364" s="197"/>
      <c r="AL364" s="197"/>
      <c r="AM364" s="197"/>
      <c r="AN364" s="197"/>
      <c r="AO364" s="197"/>
      <c r="AP364" s="197"/>
      <c r="AQ364" s="197"/>
      <c r="AR364" s="197"/>
      <c r="AS364" s="197"/>
      <c r="AT364" s="197"/>
      <c r="AU364" s="197"/>
      <c r="AV364" s="197"/>
      <c r="AW364" s="197"/>
      <c r="AX364" s="197"/>
      <c r="AY364" s="197"/>
      <c r="AZ364" s="197"/>
      <c r="BA364" s="197"/>
      <c r="BB364" s="197"/>
      <c r="BC364" s="197"/>
      <c r="BD364" s="197"/>
      <c r="BE364" s="1"/>
      <c r="BF364" s="1"/>
    </row>
    <row r="365" spans="1:58" x14ac:dyDescent="0.25">
      <c r="A365" s="1"/>
      <c r="B365" s="1"/>
      <c r="C365" s="1"/>
      <c r="D365" s="1"/>
      <c r="E365" s="1"/>
      <c r="F365" s="58"/>
      <c r="G365" s="5"/>
      <c r="H365" s="202" t="s">
        <v>134</v>
      </c>
      <c r="I365" s="202"/>
      <c r="J365" s="202"/>
      <c r="K365" s="202"/>
      <c r="L365" s="1"/>
      <c r="M365" s="5"/>
      <c r="N365" s="202"/>
      <c r="O365" s="1"/>
      <c r="P365" s="1"/>
      <c r="Q365" s="202" t="s">
        <v>67</v>
      </c>
      <c r="R365" s="1"/>
      <c r="S365" s="5"/>
      <c r="T365" s="1"/>
      <c r="U365" s="25"/>
      <c r="V365" s="1"/>
      <c r="W365" s="208">
        <f>BD365</f>
        <v>0</v>
      </c>
      <c r="X365" s="1"/>
      <c r="Y365" s="5"/>
      <c r="Z365" s="107"/>
      <c r="AA365" s="196">
        <f>SUM(AA363:AA363)</f>
        <v>0</v>
      </c>
      <c r="AB365" s="196">
        <f>AB357+AB363</f>
        <v>0</v>
      </c>
      <c r="AC365" s="196">
        <f>AC357+AC363</f>
        <v>0</v>
      </c>
      <c r="AD365" s="196">
        <f>AD357+AD363</f>
        <v>0</v>
      </c>
      <c r="AE365" s="196">
        <f t="shared" ref="AE365:BD365" si="184">AE357+AE363</f>
        <v>0</v>
      </c>
      <c r="AF365" s="196">
        <f t="shared" si="184"/>
        <v>0</v>
      </c>
      <c r="AG365" s="196">
        <f t="shared" si="184"/>
        <v>0</v>
      </c>
      <c r="AH365" s="196">
        <f t="shared" si="184"/>
        <v>0</v>
      </c>
      <c r="AI365" s="196">
        <f t="shared" si="184"/>
        <v>0</v>
      </c>
      <c r="AJ365" s="196">
        <f t="shared" si="184"/>
        <v>0</v>
      </c>
      <c r="AK365" s="196">
        <f t="shared" si="184"/>
        <v>0</v>
      </c>
      <c r="AL365" s="196">
        <f t="shared" si="184"/>
        <v>0</v>
      </c>
      <c r="AM365" s="196">
        <f t="shared" si="184"/>
        <v>0</v>
      </c>
      <c r="AN365" s="196">
        <f t="shared" si="184"/>
        <v>0</v>
      </c>
      <c r="AO365" s="196">
        <f t="shared" si="184"/>
        <v>0</v>
      </c>
      <c r="AP365" s="196">
        <f t="shared" si="184"/>
        <v>0</v>
      </c>
      <c r="AQ365" s="196">
        <f t="shared" si="184"/>
        <v>0</v>
      </c>
      <c r="AR365" s="196">
        <f t="shared" si="184"/>
        <v>0</v>
      </c>
      <c r="AS365" s="196">
        <f t="shared" si="184"/>
        <v>0</v>
      </c>
      <c r="AT365" s="196">
        <f t="shared" si="184"/>
        <v>0</v>
      </c>
      <c r="AU365" s="196">
        <f t="shared" si="184"/>
        <v>0</v>
      </c>
      <c r="AV365" s="196">
        <f t="shared" si="184"/>
        <v>0</v>
      </c>
      <c r="AW365" s="196">
        <f t="shared" si="184"/>
        <v>0</v>
      </c>
      <c r="AX365" s="196">
        <f t="shared" si="184"/>
        <v>0</v>
      </c>
      <c r="AY365" s="196">
        <f t="shared" si="184"/>
        <v>0</v>
      </c>
      <c r="AZ365" s="196">
        <f t="shared" si="184"/>
        <v>0</v>
      </c>
      <c r="BA365" s="196">
        <f t="shared" si="184"/>
        <v>0</v>
      </c>
      <c r="BB365" s="196">
        <f t="shared" si="184"/>
        <v>0</v>
      </c>
      <c r="BC365" s="196">
        <f t="shared" si="184"/>
        <v>0</v>
      </c>
      <c r="BD365" s="196">
        <f t="shared" si="184"/>
        <v>0</v>
      </c>
      <c r="BE365" s="1"/>
      <c r="BF365" s="1"/>
    </row>
    <row r="366" spans="1:58" ht="4.05" customHeight="1" x14ac:dyDescent="0.25">
      <c r="A366" s="1"/>
      <c r="B366" s="1"/>
      <c r="C366" s="1"/>
      <c r="D366" s="1"/>
      <c r="E366" s="1"/>
      <c r="F366" s="58"/>
      <c r="G366" s="5"/>
      <c r="H366" s="203"/>
      <c r="I366" s="203"/>
      <c r="J366" s="203"/>
      <c r="K366" s="203"/>
      <c r="L366" s="1"/>
      <c r="M366" s="5"/>
      <c r="N366" s="203"/>
      <c r="O366" s="1"/>
      <c r="P366" s="1"/>
      <c r="Q366" s="203"/>
      <c r="R366" s="1"/>
      <c r="S366" s="5"/>
      <c r="T366" s="1"/>
      <c r="U366" s="25"/>
      <c r="V366" s="1"/>
      <c r="W366" s="209"/>
      <c r="X366" s="1"/>
      <c r="Y366" s="5"/>
      <c r="Z366" s="107"/>
      <c r="AA366" s="197"/>
      <c r="AB366" s="197"/>
      <c r="AC366" s="197"/>
      <c r="AD366" s="197"/>
      <c r="AE366" s="197"/>
      <c r="AF366" s="197"/>
      <c r="AG366" s="197"/>
      <c r="AH366" s="197"/>
      <c r="AI366" s="197"/>
      <c r="AJ366" s="197"/>
      <c r="AK366" s="197"/>
      <c r="AL366" s="197"/>
      <c r="AM366" s="197"/>
      <c r="AN366" s="197"/>
      <c r="AO366" s="197"/>
      <c r="AP366" s="197"/>
      <c r="AQ366" s="197"/>
      <c r="AR366" s="197"/>
      <c r="AS366" s="197"/>
      <c r="AT366" s="197"/>
      <c r="AU366" s="197"/>
      <c r="AV366" s="197"/>
      <c r="AW366" s="197"/>
      <c r="AX366" s="197"/>
      <c r="AY366" s="197"/>
      <c r="AZ366" s="197"/>
      <c r="BA366" s="197"/>
      <c r="BB366" s="197"/>
      <c r="BC366" s="197"/>
      <c r="BD366" s="197"/>
      <c r="BE366" s="1"/>
      <c r="BF366" s="1"/>
    </row>
    <row r="367" spans="1:58" x14ac:dyDescent="0.25">
      <c r="A367" s="1"/>
      <c r="B367" s="1"/>
      <c r="C367" s="1"/>
      <c r="D367" s="1"/>
      <c r="E367" s="1"/>
      <c r="F367" s="58">
        <v>0</v>
      </c>
      <c r="G367" s="5"/>
      <c r="H367" s="206" t="s">
        <v>136</v>
      </c>
      <c r="I367" s="206"/>
      <c r="J367" s="206"/>
      <c r="K367" s="206"/>
      <c r="L367" s="1"/>
      <c r="M367" s="5"/>
      <c r="N367" s="206" t="s">
        <v>5</v>
      </c>
      <c r="O367" s="1"/>
      <c r="P367" s="1"/>
      <c r="Q367" s="206" t="s">
        <v>67</v>
      </c>
      <c r="R367" s="1"/>
      <c r="S367" s="5"/>
      <c r="T367" s="1"/>
      <c r="U367" s="25"/>
      <c r="V367" s="1"/>
      <c r="W367" s="212">
        <f>SUM($Y367:$BE367)</f>
        <v>0</v>
      </c>
      <c r="X367" s="1"/>
      <c r="Y367" s="5"/>
      <c r="Z367" s="107"/>
      <c r="AA367" s="200">
        <f t="shared" ref="AA367:BD367" si="185">IF(AA$6="",0,(Z365+AA359)*$T$354/12)</f>
        <v>0</v>
      </c>
      <c r="AB367" s="200">
        <f t="shared" si="185"/>
        <v>0</v>
      </c>
      <c r="AC367" s="200">
        <f t="shared" si="185"/>
        <v>0</v>
      </c>
      <c r="AD367" s="200">
        <f t="shared" si="185"/>
        <v>0</v>
      </c>
      <c r="AE367" s="200">
        <f t="shared" si="185"/>
        <v>0</v>
      </c>
      <c r="AF367" s="200">
        <f t="shared" si="185"/>
        <v>0</v>
      </c>
      <c r="AG367" s="200">
        <f t="shared" si="185"/>
        <v>0</v>
      </c>
      <c r="AH367" s="200">
        <f t="shared" si="185"/>
        <v>0</v>
      </c>
      <c r="AI367" s="200">
        <f t="shared" si="185"/>
        <v>0</v>
      </c>
      <c r="AJ367" s="200">
        <f t="shared" si="185"/>
        <v>0</v>
      </c>
      <c r="AK367" s="200">
        <f t="shared" si="185"/>
        <v>0</v>
      </c>
      <c r="AL367" s="200">
        <f t="shared" si="185"/>
        <v>0</v>
      </c>
      <c r="AM367" s="200">
        <f t="shared" si="185"/>
        <v>0</v>
      </c>
      <c r="AN367" s="200">
        <f t="shared" si="185"/>
        <v>0</v>
      </c>
      <c r="AO367" s="200">
        <f t="shared" si="185"/>
        <v>0</v>
      </c>
      <c r="AP367" s="200">
        <f t="shared" si="185"/>
        <v>0</v>
      </c>
      <c r="AQ367" s="200">
        <f t="shared" si="185"/>
        <v>0</v>
      </c>
      <c r="AR367" s="200">
        <f t="shared" si="185"/>
        <v>0</v>
      </c>
      <c r="AS367" s="200">
        <f t="shared" si="185"/>
        <v>0</v>
      </c>
      <c r="AT367" s="200">
        <f t="shared" si="185"/>
        <v>0</v>
      </c>
      <c r="AU367" s="200">
        <f t="shared" si="185"/>
        <v>0</v>
      </c>
      <c r="AV367" s="200">
        <f t="shared" si="185"/>
        <v>0</v>
      </c>
      <c r="AW367" s="200">
        <f t="shared" si="185"/>
        <v>0</v>
      </c>
      <c r="AX367" s="200">
        <f t="shared" si="185"/>
        <v>0</v>
      </c>
      <c r="AY367" s="200">
        <f t="shared" si="185"/>
        <v>0</v>
      </c>
      <c r="AZ367" s="200">
        <f t="shared" si="185"/>
        <v>0</v>
      </c>
      <c r="BA367" s="200">
        <f t="shared" si="185"/>
        <v>0</v>
      </c>
      <c r="BB367" s="200">
        <f t="shared" si="185"/>
        <v>0</v>
      </c>
      <c r="BC367" s="200">
        <f t="shared" si="185"/>
        <v>0</v>
      </c>
      <c r="BD367" s="200">
        <f t="shared" si="185"/>
        <v>0</v>
      </c>
      <c r="BE367" s="1"/>
      <c r="BF367" s="1"/>
    </row>
    <row r="368" spans="1:58" ht="4.05" customHeight="1" x14ac:dyDescent="0.25">
      <c r="A368" s="1"/>
      <c r="B368" s="1"/>
      <c r="C368" s="1"/>
      <c r="D368" s="1"/>
      <c r="E368" s="1"/>
      <c r="F368" s="58"/>
      <c r="G368" s="5"/>
      <c r="H368" s="203"/>
      <c r="I368" s="203"/>
      <c r="J368" s="203"/>
      <c r="K368" s="203"/>
      <c r="L368" s="1"/>
      <c r="M368" s="5"/>
      <c r="N368" s="203"/>
      <c r="O368" s="1"/>
      <c r="P368" s="1"/>
      <c r="Q368" s="203"/>
      <c r="R368" s="1"/>
      <c r="S368" s="5"/>
      <c r="T368" s="1"/>
      <c r="U368" s="25"/>
      <c r="V368" s="1"/>
      <c r="W368" s="209"/>
      <c r="X368" s="1"/>
      <c r="Y368" s="5"/>
      <c r="Z368" s="107"/>
      <c r="AA368" s="197"/>
      <c r="AB368" s="197"/>
      <c r="AC368" s="197"/>
      <c r="AD368" s="197"/>
      <c r="AE368" s="197"/>
      <c r="AF368" s="197"/>
      <c r="AG368" s="197"/>
      <c r="AH368" s="197"/>
      <c r="AI368" s="197"/>
      <c r="AJ368" s="197"/>
      <c r="AK368" s="197"/>
      <c r="AL368" s="197"/>
      <c r="AM368" s="197"/>
      <c r="AN368" s="197"/>
      <c r="AO368" s="197"/>
      <c r="AP368" s="197"/>
      <c r="AQ368" s="197"/>
      <c r="AR368" s="197"/>
      <c r="AS368" s="197"/>
      <c r="AT368" s="197"/>
      <c r="AU368" s="197"/>
      <c r="AV368" s="197"/>
      <c r="AW368" s="197"/>
      <c r="AX368" s="197"/>
      <c r="AY368" s="197"/>
      <c r="AZ368" s="197"/>
      <c r="BA368" s="197"/>
      <c r="BB368" s="197"/>
      <c r="BC368" s="197"/>
      <c r="BD368" s="197"/>
      <c r="BE368" s="1"/>
      <c r="BF368" s="1"/>
    </row>
    <row r="369" spans="1:58" x14ac:dyDescent="0.25">
      <c r="A369" s="1"/>
      <c r="B369" s="1"/>
      <c r="C369" s="1"/>
      <c r="D369" s="1"/>
      <c r="E369" s="1"/>
      <c r="F369" s="58">
        <v>0</v>
      </c>
      <c r="G369" s="5"/>
      <c r="H369" s="205" t="s">
        <v>137</v>
      </c>
      <c r="I369" s="205"/>
      <c r="J369" s="205"/>
      <c r="K369" s="205"/>
      <c r="L369" s="1"/>
      <c r="M369" s="5"/>
      <c r="N369" s="205" t="s">
        <v>5</v>
      </c>
      <c r="O369" s="1"/>
      <c r="P369" s="1"/>
      <c r="Q369" s="205" t="s">
        <v>67</v>
      </c>
      <c r="R369" s="1"/>
      <c r="S369" s="5"/>
      <c r="T369" s="1"/>
      <c r="U369" s="25"/>
      <c r="V369" s="1"/>
      <c r="W369" s="211">
        <f>SUM($Y369:$BE369)</f>
        <v>0</v>
      </c>
      <c r="X369" s="1"/>
      <c r="Y369" s="5"/>
      <c r="Z369" s="107"/>
      <c r="AA369" s="199">
        <v>0</v>
      </c>
      <c r="AB369" s="199">
        <f>IF(AND(AB347&gt;0,AB347&lt;SUM($AA367:AB367)-SUM($AA369:AA369)),AB347,IF(AND(AB347&gt;0,AB347&gt;=SUM($AA367:AB367)-SUM($AA369:AA369)),SUM($AA367:AB367)-SUM($AA369:AA369),0))</f>
        <v>0</v>
      </c>
      <c r="AC369" s="199">
        <f>IF(AND(AC347&gt;0,AC347&lt;SUM($AA367:AC367)-SUM($AA369:AB369)),AC347,IF(AND(AC347&gt;0,AC347&gt;=SUM($AA367:AC367)-SUM($AA369:AB369)),SUM($AA367:AC367)-SUM($AA369:AB369),0))</f>
        <v>0</v>
      </c>
      <c r="AD369" s="199">
        <f>IF(AND(AD347&gt;0,AD347&lt;SUM($AA367:AD367)-SUM($AA369:AC369)),AD347,IF(AND(AD347&gt;0,AD347&gt;=SUM($AA367:AD367)-SUM($AA369:AC369)),SUM($AA367:AD367)-SUM($AA369:AC369),0))</f>
        <v>0</v>
      </c>
      <c r="AE369" s="199">
        <f>IF(AND(AE347&gt;0,AE347&lt;SUM($AA367:AE367)-SUM($AA369:AD369)),AE347,IF(AND(AE347&gt;0,AE347&gt;=SUM($AA367:AE367)-SUM($AA369:AD369)),SUM($AA367:AE367)-SUM($AA369:AD369),0))</f>
        <v>0</v>
      </c>
      <c r="AF369" s="199">
        <f>IF(AND(AF347&gt;0,AF347&lt;SUM($AA367:AF367)-SUM($AA369:AE369)),AF347,IF(AND(AF347&gt;0,AF347&gt;=SUM($AA367:AF367)-SUM($AA369:AE369)),SUM($AA367:AF367)-SUM($AA369:AE369),0))</f>
        <v>0</v>
      </c>
      <c r="AG369" s="199">
        <f>IF(AND(AG347&gt;0,AG347&lt;SUM($AA367:AG367)-SUM($AA369:AF369)),AG347,IF(AND(AG347&gt;0,AG347&gt;=SUM($AA367:AG367)-SUM($AA369:AF369)),SUM($AA367:AG367)-SUM($AA369:AF369),0))</f>
        <v>0</v>
      </c>
      <c r="AH369" s="199">
        <f>IF(AND(AH347&gt;0,AH347&lt;SUM($AA367:AH367)-SUM($AA369:AG369)),AH347,IF(AND(AH347&gt;0,AH347&gt;=SUM($AA367:AH367)-SUM($AA369:AG369)),SUM($AA367:AH367)-SUM($AA369:AG369),0))</f>
        <v>0</v>
      </c>
      <c r="AI369" s="199">
        <f>IF(AND(AI347&gt;0,AI347&lt;SUM($AA367:AI367)-SUM($AA369:AH369)),AI347,IF(AND(AI347&gt;0,AI347&gt;=SUM($AA367:AI367)-SUM($AA369:AH369)),SUM($AA367:AI367)-SUM($AA369:AH369),0))</f>
        <v>0</v>
      </c>
      <c r="AJ369" s="199">
        <f>IF(AND(AJ347&gt;0,AJ347&lt;SUM($AA367:AJ367)-SUM($AA369:AI369)),AJ347,IF(AND(AJ347&gt;0,AJ347&gt;=SUM($AA367:AJ367)-SUM($AA369:AI369)),SUM($AA367:AJ367)-SUM($AA369:AI369),0))</f>
        <v>0</v>
      </c>
      <c r="AK369" s="199">
        <f>IF(AND(AK347&gt;0,AK347&lt;SUM($AA367:AK367)-SUM($AA369:AJ369)),AK347,IF(AND(AK347&gt;0,AK347&gt;=SUM($AA367:AK367)-SUM($AA369:AJ369)),SUM($AA367:AK367)-SUM($AA369:AJ369),0))</f>
        <v>0</v>
      </c>
      <c r="AL369" s="199">
        <f>IF(AND(AL347&gt;0,AL347&lt;SUM($AA367:AL367)-SUM($AA369:AK369)),AL347,IF(AND(AL347&gt;0,AL347&gt;=SUM($AA367:AL367)-SUM($AA369:AK369)),SUM($AA367:AL367)-SUM($AA369:AK369),0))</f>
        <v>0</v>
      </c>
      <c r="AM369" s="199">
        <f>IF(AND(AM347&gt;0,AM347&lt;SUM($AA367:AM367)-SUM($AA369:AL369)),AM347,IF(AND(AM347&gt;0,AM347&gt;=SUM($AA367:AM367)-SUM($AA369:AL369)),SUM($AA367:AM367)-SUM($AA369:AL369),0))</f>
        <v>0</v>
      </c>
      <c r="AN369" s="199">
        <f>IF(AND(AN347&gt;0,AN347&lt;SUM($AA367:AN367)-SUM($AA369:AM369)),AN347,IF(AND(AN347&gt;0,AN347&gt;=SUM($AA367:AN367)-SUM($AA369:AM369)),SUM($AA367:AN367)-SUM($AA369:AM369),0))</f>
        <v>0</v>
      </c>
      <c r="AO369" s="199">
        <f>IF(AND(AO347&gt;0,AO347&lt;SUM($AA367:AO367)-SUM($AA369:AN369)),AO347,IF(AND(AO347&gt;0,AO347&gt;=SUM($AA367:AO367)-SUM($AA369:AN369)),SUM($AA367:AO367)-SUM($AA369:AN369),0))</f>
        <v>0</v>
      </c>
      <c r="AP369" s="199">
        <f>IF(AND(AP347&gt;0,AP347&lt;SUM($AA367:AP367)-SUM($AA369:AO369)),AP347,IF(AND(AP347&gt;0,AP347&gt;=SUM($AA367:AP367)-SUM($AA369:AO369)),SUM($AA367:AP367)-SUM($AA369:AO369),0))</f>
        <v>0</v>
      </c>
      <c r="AQ369" s="199">
        <f>IF(AND(AQ347&gt;0,AQ347&lt;SUM($AA367:AQ367)-SUM($AA369:AP369)),AQ347,IF(AND(AQ347&gt;0,AQ347&gt;=SUM($AA367:AQ367)-SUM($AA369:AP369)),SUM($AA367:AQ367)-SUM($AA369:AP369),0))</f>
        <v>0</v>
      </c>
      <c r="AR369" s="199">
        <f>IF(AND(AR347&gt;0,AR347&lt;SUM($AA367:AR367)-SUM($AA369:AQ369)),AR347,IF(AND(AR347&gt;0,AR347&gt;=SUM($AA367:AR367)-SUM($AA369:AQ369)),SUM($AA367:AR367)-SUM($AA369:AQ369),0))</f>
        <v>0</v>
      </c>
      <c r="AS369" s="199">
        <f>IF(AND(AS347&gt;0,AS347&lt;SUM($AA367:AS367)-SUM($AA369:AR369)),AS347,IF(AND(AS347&gt;0,AS347&gt;=SUM($AA367:AS367)-SUM($AA369:AR369)),SUM($AA367:AS367)-SUM($AA369:AR369),0))</f>
        <v>0</v>
      </c>
      <c r="AT369" s="199">
        <f>IF(AND(AT347&gt;0,AT347&lt;SUM($AA367:AT367)-SUM($AA369:AS369)),AT347,IF(AND(AT347&gt;0,AT347&gt;=SUM($AA367:AT367)-SUM($AA369:AS369)),SUM($AA367:AT367)-SUM($AA369:AS369),0))</f>
        <v>0</v>
      </c>
      <c r="AU369" s="199">
        <f>IF(AND(AU347&gt;0,AU347&lt;SUM($AA367:AU367)-SUM($AA369:AT369)),AU347,IF(AND(AU347&gt;0,AU347&gt;=SUM($AA367:AU367)-SUM($AA369:AT369)),SUM($AA367:AU367)-SUM($AA369:AT369),0))</f>
        <v>0</v>
      </c>
      <c r="AV369" s="199">
        <f>IF(AND(AV347&gt;0,AV347&lt;SUM($AA367:AV367)-SUM($AA369:AU369)),AV347,IF(AND(AV347&gt;0,AV347&gt;=SUM($AA367:AV367)-SUM($AA369:AU369)),SUM($AA367:AV367)-SUM($AA369:AU369),0))</f>
        <v>0</v>
      </c>
      <c r="AW369" s="199">
        <f>IF(AND(AW347&gt;0,AW347&lt;SUM($AA367:AW367)-SUM($AA369:AV369)),AW347,IF(AND(AW347&gt;0,AW347&gt;=SUM($AA367:AW367)-SUM($AA369:AV369)),SUM($AA367:AW367)-SUM($AA369:AV369),0))</f>
        <v>0</v>
      </c>
      <c r="AX369" s="199">
        <f>IF(AND(AX347&gt;0,AX347&lt;SUM($AA367:AX367)-SUM($AA369:AW369)),AX347,IF(AND(AX347&gt;0,AX347&gt;=SUM($AA367:AX367)-SUM($AA369:AW369)),SUM($AA367:AX367)-SUM($AA369:AW369),0))</f>
        <v>0</v>
      </c>
      <c r="AY369" s="199">
        <f>IF(AND(AY347&gt;0,AY347&lt;SUM($AA367:AY367)-SUM($AA369:AX369)),AY347,IF(AND(AY347&gt;0,AY347&gt;=SUM($AA367:AY367)-SUM($AA369:AX369)),SUM($AA367:AY367)-SUM($AA369:AX369),0))</f>
        <v>0</v>
      </c>
      <c r="AZ369" s="199">
        <f>IF(AND(AZ347&gt;0,AZ347&lt;SUM($AA367:AZ367)-SUM($AA369:AY369)),AZ347,IF(AND(AZ347&gt;0,AZ347&gt;=SUM($AA367:AZ367)-SUM($AA369:AY369)),SUM($AA367:AZ367)-SUM($AA369:AY369),0))</f>
        <v>0</v>
      </c>
      <c r="BA369" s="199">
        <f>IF(AND(BA347&gt;0,BA347&lt;SUM($AA367:BA367)-SUM($AA369:AZ369)),BA347,IF(AND(BA347&gt;0,BA347&gt;=SUM($AA367:BA367)-SUM($AA369:AZ369)),SUM($AA367:BA367)-SUM($AA369:AZ369),0))</f>
        <v>0</v>
      </c>
      <c r="BB369" s="199">
        <f>IF(AND(BB347&gt;0,BB347&lt;SUM($AA367:BB367)-SUM($AA369:BA369)),BB347,IF(AND(BB347&gt;0,BB347&gt;=SUM($AA367:BB367)-SUM($AA369:BA369)),SUM($AA367:BB367)-SUM($AA369:BA369),0))</f>
        <v>0</v>
      </c>
      <c r="BC369" s="199">
        <f>IF(AND(BC347&gt;0,BC347&lt;SUM($AA367:BC367)-SUM($AA369:BB369)),BC347,IF(AND(BC347&gt;0,BC347&gt;=SUM($AA367:BC367)-SUM($AA369:BB369)),SUM($AA367:BC367)-SUM($AA369:BB369),0))</f>
        <v>0</v>
      </c>
      <c r="BD369" s="199">
        <f>IF(AND(BD347&gt;0,BD347&lt;SUM($AA367:BD367)-SUM($AA369:BC369)),BD347,IF(AND(BD347&gt;0,BD347&gt;=SUM($AA367:BD367)-SUM($AA369:BC369)),SUM($AA367:BD367)-SUM($AA369:BC369),0))</f>
        <v>0</v>
      </c>
      <c r="BE369" s="1"/>
      <c r="BF369" s="1"/>
    </row>
    <row r="370" spans="1:58" ht="4.05" customHeight="1" x14ac:dyDescent="0.25">
      <c r="A370" s="1"/>
      <c r="B370" s="1"/>
      <c r="C370" s="1"/>
      <c r="D370" s="1"/>
      <c r="E370" s="1"/>
      <c r="F370" s="58"/>
      <c r="G370" s="5"/>
      <c r="H370" s="203"/>
      <c r="I370" s="203"/>
      <c r="J370" s="203"/>
      <c r="K370" s="203"/>
      <c r="L370" s="1"/>
      <c r="M370" s="5"/>
      <c r="N370" s="203"/>
      <c r="O370" s="1"/>
      <c r="P370" s="1"/>
      <c r="Q370" s="203"/>
      <c r="R370" s="1"/>
      <c r="S370" s="5"/>
      <c r="T370" s="1"/>
      <c r="U370" s="25"/>
      <c r="V370" s="1"/>
      <c r="W370" s="209"/>
      <c r="X370" s="1"/>
      <c r="Y370" s="5"/>
      <c r="Z370" s="107"/>
      <c r="AA370" s="197"/>
      <c r="AB370" s="197"/>
      <c r="AC370" s="197"/>
      <c r="AD370" s="197"/>
      <c r="AE370" s="197"/>
      <c r="AF370" s="197"/>
      <c r="AG370" s="197"/>
      <c r="AH370" s="197"/>
      <c r="AI370" s="197"/>
      <c r="AJ370" s="197"/>
      <c r="AK370" s="197"/>
      <c r="AL370" s="197"/>
      <c r="AM370" s="197"/>
      <c r="AN370" s="197"/>
      <c r="AO370" s="197"/>
      <c r="AP370" s="197"/>
      <c r="AQ370" s="197"/>
      <c r="AR370" s="197"/>
      <c r="AS370" s="197"/>
      <c r="AT370" s="197"/>
      <c r="AU370" s="197"/>
      <c r="AV370" s="197"/>
      <c r="AW370" s="197"/>
      <c r="AX370" s="197"/>
      <c r="AY370" s="197"/>
      <c r="AZ370" s="197"/>
      <c r="BA370" s="197"/>
      <c r="BB370" s="197"/>
      <c r="BC370" s="197"/>
      <c r="BD370" s="197"/>
      <c r="BE370" s="1"/>
      <c r="BF370" s="1"/>
    </row>
    <row r="371" spans="1:58" x14ac:dyDescent="0.25">
      <c r="A371" s="1"/>
      <c r="B371" s="1"/>
      <c r="C371" s="1"/>
      <c r="D371" s="1"/>
      <c r="E371" s="1"/>
      <c r="F371" s="58">
        <v>0</v>
      </c>
      <c r="G371" s="5"/>
      <c r="H371" s="207" t="s">
        <v>138</v>
      </c>
      <c r="I371" s="207"/>
      <c r="J371" s="207"/>
      <c r="K371" s="207"/>
      <c r="L371" s="1"/>
      <c r="M371" s="5"/>
      <c r="N371" s="207"/>
      <c r="O371" s="1"/>
      <c r="P371" s="1"/>
      <c r="Q371" s="207" t="s">
        <v>67</v>
      </c>
      <c r="R371" s="1"/>
      <c r="S371" s="5"/>
      <c r="T371" s="1"/>
      <c r="U371" s="25"/>
      <c r="V371" s="1"/>
      <c r="W371" s="213">
        <f>BD371</f>
        <v>0</v>
      </c>
      <c r="X371" s="1"/>
      <c r="Y371" s="5"/>
      <c r="Z371" s="107"/>
      <c r="AA371" s="201">
        <f>AA350+AA363-AA369</f>
        <v>0</v>
      </c>
      <c r="AB371" s="201">
        <f>AA371+AB347+AB363-AB369</f>
        <v>0</v>
      </c>
      <c r="AC371" s="201">
        <f>AB371+AC347+AC363-AC369</f>
        <v>0</v>
      </c>
      <c r="AD371" s="201">
        <f>AC371+AD347+AD363-AD369</f>
        <v>0</v>
      </c>
      <c r="AE371" s="201">
        <f t="shared" ref="AE371:BD371" si="186">AD371+AE347+AE363-AE369</f>
        <v>0</v>
      </c>
      <c r="AF371" s="201">
        <f t="shared" si="186"/>
        <v>0</v>
      </c>
      <c r="AG371" s="201">
        <f t="shared" si="186"/>
        <v>0</v>
      </c>
      <c r="AH371" s="201">
        <f t="shared" si="186"/>
        <v>0</v>
      </c>
      <c r="AI371" s="201">
        <f t="shared" si="186"/>
        <v>0</v>
      </c>
      <c r="AJ371" s="201">
        <f t="shared" si="186"/>
        <v>0</v>
      </c>
      <c r="AK371" s="201">
        <f t="shared" si="186"/>
        <v>0</v>
      </c>
      <c r="AL371" s="201">
        <f t="shared" si="186"/>
        <v>0</v>
      </c>
      <c r="AM371" s="201">
        <f t="shared" si="186"/>
        <v>0</v>
      </c>
      <c r="AN371" s="201">
        <f t="shared" si="186"/>
        <v>0</v>
      </c>
      <c r="AO371" s="201">
        <f t="shared" si="186"/>
        <v>0</v>
      </c>
      <c r="AP371" s="201">
        <f t="shared" si="186"/>
        <v>0</v>
      </c>
      <c r="AQ371" s="201">
        <f t="shared" si="186"/>
        <v>0</v>
      </c>
      <c r="AR371" s="201">
        <f t="shared" si="186"/>
        <v>0</v>
      </c>
      <c r="AS371" s="201">
        <f t="shared" si="186"/>
        <v>0</v>
      </c>
      <c r="AT371" s="201">
        <f t="shared" si="186"/>
        <v>0</v>
      </c>
      <c r="AU371" s="201">
        <f t="shared" si="186"/>
        <v>0</v>
      </c>
      <c r="AV371" s="201">
        <f t="shared" si="186"/>
        <v>0</v>
      </c>
      <c r="AW371" s="201">
        <f t="shared" si="186"/>
        <v>0</v>
      </c>
      <c r="AX371" s="201">
        <f t="shared" si="186"/>
        <v>0</v>
      </c>
      <c r="AY371" s="201">
        <f t="shared" si="186"/>
        <v>0</v>
      </c>
      <c r="AZ371" s="201">
        <f t="shared" si="186"/>
        <v>0</v>
      </c>
      <c r="BA371" s="201">
        <f t="shared" si="186"/>
        <v>0</v>
      </c>
      <c r="BB371" s="201">
        <f t="shared" si="186"/>
        <v>0</v>
      </c>
      <c r="BC371" s="201">
        <f t="shared" si="186"/>
        <v>0</v>
      </c>
      <c r="BD371" s="201">
        <f t="shared" si="186"/>
        <v>0</v>
      </c>
      <c r="BE371" s="1"/>
      <c r="BF371" s="1"/>
    </row>
    <row r="372" spans="1:58" ht="4.05" customHeight="1" x14ac:dyDescent="0.25">
      <c r="A372" s="1"/>
      <c r="B372" s="1"/>
      <c r="C372" s="1"/>
      <c r="D372" s="1"/>
      <c r="E372" s="1"/>
      <c r="F372" s="58"/>
      <c r="G372" s="5"/>
      <c r="H372" s="203"/>
      <c r="I372" s="203"/>
      <c r="J372" s="203"/>
      <c r="K372" s="203"/>
      <c r="L372" s="1"/>
      <c r="M372" s="5"/>
      <c r="N372" s="203"/>
      <c r="O372" s="1"/>
      <c r="P372" s="1"/>
      <c r="Q372" s="203"/>
      <c r="R372" s="1"/>
      <c r="S372" s="5"/>
      <c r="T372" s="1"/>
      <c r="U372" s="25"/>
      <c r="V372" s="1"/>
      <c r="W372" s="209"/>
      <c r="X372" s="1"/>
      <c r="Y372" s="5"/>
      <c r="Z372" s="107"/>
      <c r="AA372" s="197"/>
      <c r="AB372" s="197"/>
      <c r="AC372" s="197"/>
      <c r="AD372" s="197"/>
      <c r="AE372" s="197"/>
      <c r="AF372" s="197"/>
      <c r="AG372" s="197"/>
      <c r="AH372" s="197"/>
      <c r="AI372" s="197"/>
      <c r="AJ372" s="197"/>
      <c r="AK372" s="197"/>
      <c r="AL372" s="197"/>
      <c r="AM372" s="197"/>
      <c r="AN372" s="197"/>
      <c r="AO372" s="197"/>
      <c r="AP372" s="197"/>
      <c r="AQ372" s="197"/>
      <c r="AR372" s="197"/>
      <c r="AS372" s="197"/>
      <c r="AT372" s="197"/>
      <c r="AU372" s="197"/>
      <c r="AV372" s="197"/>
      <c r="AW372" s="197"/>
      <c r="AX372" s="197"/>
      <c r="AY372" s="197"/>
      <c r="AZ372" s="197"/>
      <c r="BA372" s="197"/>
      <c r="BB372" s="197"/>
      <c r="BC372" s="197"/>
      <c r="BD372" s="197"/>
      <c r="BE372" s="1"/>
      <c r="BF372" s="1"/>
    </row>
    <row r="373" spans="1:58" x14ac:dyDescent="0.25">
      <c r="A373" s="1"/>
      <c r="B373" s="1"/>
      <c r="C373" s="1"/>
      <c r="D373" s="1"/>
      <c r="E373" s="1"/>
      <c r="F373" s="58"/>
      <c r="G373" s="5"/>
      <c r="H373" s="202" t="s">
        <v>139</v>
      </c>
      <c r="I373" s="202"/>
      <c r="J373" s="202"/>
      <c r="K373" s="202"/>
      <c r="L373" s="1"/>
      <c r="M373" s="5"/>
      <c r="N373" s="202"/>
      <c r="O373" s="1"/>
      <c r="P373" s="1"/>
      <c r="Q373" s="202" t="s">
        <v>67</v>
      </c>
      <c r="R373" s="1"/>
      <c r="S373" s="5"/>
      <c r="T373" s="1"/>
      <c r="U373" s="25"/>
      <c r="V373" s="1"/>
      <c r="W373" s="208">
        <f>BD373</f>
        <v>0</v>
      </c>
      <c r="X373" s="1"/>
      <c r="Y373" s="5"/>
      <c r="Z373" s="107"/>
      <c r="AA373" s="196">
        <f>SUM($AA367:AA367)-SUM($AA369:AA369)</f>
        <v>0</v>
      </c>
      <c r="AB373" s="196">
        <f>SUM($AA367:AB367)-SUM($AA369:AB369)</f>
        <v>0</v>
      </c>
      <c r="AC373" s="196">
        <f>SUM($AA367:AC367)-SUM($AA369:AC369)</f>
        <v>0</v>
      </c>
      <c r="AD373" s="196">
        <f>SUM($AA367:AD367)-SUM($AA369:AD369)</f>
        <v>0</v>
      </c>
      <c r="AE373" s="196">
        <f>SUM($AA367:AE367)-SUM($AA369:AE369)</f>
        <v>0</v>
      </c>
      <c r="AF373" s="196">
        <f>SUM($AA367:AF367)-SUM($AA369:AF369)</f>
        <v>0</v>
      </c>
      <c r="AG373" s="196">
        <f>SUM($AA367:AG367)-SUM($AA369:AG369)</f>
        <v>0</v>
      </c>
      <c r="AH373" s="196">
        <f>SUM($AA367:AH367)-SUM($AA369:AH369)</f>
        <v>0</v>
      </c>
      <c r="AI373" s="196">
        <f>SUM($AA367:AI367)-SUM($AA369:AI369)</f>
        <v>0</v>
      </c>
      <c r="AJ373" s="196">
        <f>SUM($AA367:AJ367)-SUM($AA369:AJ369)</f>
        <v>0</v>
      </c>
      <c r="AK373" s="196">
        <f>SUM($AA367:AK367)-SUM($AA369:AK369)</f>
        <v>0</v>
      </c>
      <c r="AL373" s="196">
        <f>SUM($AA367:AL367)-SUM($AA369:AL369)</f>
        <v>0</v>
      </c>
      <c r="AM373" s="196">
        <f>SUM($AA367:AM367)-SUM($AA369:AM369)</f>
        <v>0</v>
      </c>
      <c r="AN373" s="196">
        <f>SUM($AA367:AN367)-SUM($AA369:AN369)</f>
        <v>0</v>
      </c>
      <c r="AO373" s="196">
        <f>SUM($AA367:AO367)-SUM($AA369:AO369)</f>
        <v>0</v>
      </c>
      <c r="AP373" s="196">
        <f>SUM($AA367:AP367)-SUM($AA369:AP369)</f>
        <v>0</v>
      </c>
      <c r="AQ373" s="196">
        <f>SUM($AA367:AQ367)-SUM($AA369:AQ369)</f>
        <v>0</v>
      </c>
      <c r="AR373" s="196">
        <f>SUM($AA367:AR367)-SUM($AA369:AR369)</f>
        <v>0</v>
      </c>
      <c r="AS373" s="196">
        <f>SUM($AA367:AS367)-SUM($AA369:AS369)</f>
        <v>0</v>
      </c>
      <c r="AT373" s="196">
        <f>SUM($AA367:AT367)-SUM($AA369:AT369)</f>
        <v>0</v>
      </c>
      <c r="AU373" s="196">
        <f>SUM($AA367:AU367)-SUM($AA369:AU369)</f>
        <v>0</v>
      </c>
      <c r="AV373" s="196">
        <f>SUM($AA367:AV367)-SUM($AA369:AV369)</f>
        <v>0</v>
      </c>
      <c r="AW373" s="196">
        <f>SUM($AA367:AW367)-SUM($AA369:AW369)</f>
        <v>0</v>
      </c>
      <c r="AX373" s="196">
        <f>SUM($AA367:AX367)-SUM($AA369:AX369)</f>
        <v>0</v>
      </c>
      <c r="AY373" s="196">
        <f>SUM($AA367:AY367)-SUM($AA369:AY369)</f>
        <v>0</v>
      </c>
      <c r="AZ373" s="196">
        <f>SUM($AA367:AZ367)-SUM($AA369:AZ369)</f>
        <v>0</v>
      </c>
      <c r="BA373" s="196">
        <f>SUM($AA367:BA367)-SUM($AA369:BA369)</f>
        <v>0</v>
      </c>
      <c r="BB373" s="196">
        <f>SUM($AA367:BB367)-SUM($AA369:BB369)</f>
        <v>0</v>
      </c>
      <c r="BC373" s="196">
        <f>SUM($AA367:BC367)-SUM($AA369:BC369)</f>
        <v>0</v>
      </c>
      <c r="BD373" s="196">
        <f>SUM($AA367:BD367)-SUM($AA369:BD369)</f>
        <v>0</v>
      </c>
      <c r="BE373" s="1"/>
      <c r="BF373" s="1"/>
    </row>
    <row r="374" spans="1:58" x14ac:dyDescent="0.25">
      <c r="A374" s="1"/>
      <c r="B374" s="1"/>
      <c r="C374" s="1"/>
      <c r="D374" s="1"/>
      <c r="E374" s="1"/>
      <c r="F374" s="58"/>
      <c r="G374" s="5"/>
      <c r="H374" s="1"/>
      <c r="I374" s="1"/>
      <c r="J374" s="1"/>
      <c r="K374" s="1"/>
      <c r="L374" s="1"/>
      <c r="M374" s="5"/>
      <c r="N374" s="1"/>
      <c r="O374" s="1"/>
      <c r="P374" s="1"/>
      <c r="Q374" s="1"/>
      <c r="R374" s="1"/>
      <c r="S374" s="5"/>
      <c r="T374" s="1"/>
      <c r="U374" s="25"/>
      <c r="V374" s="1"/>
      <c r="W374" s="3"/>
      <c r="X374" s="1"/>
      <c r="Y374" s="5"/>
      <c r="Z374" s="107"/>
      <c r="AA374" s="108"/>
      <c r="AB374" s="108"/>
      <c r="AC374" s="108"/>
      <c r="AD374" s="108"/>
      <c r="AE374" s="108"/>
      <c r="AF374" s="108"/>
      <c r="AG374" s="108"/>
      <c r="AH374" s="108"/>
      <c r="AI374" s="108"/>
      <c r="AJ374" s="108"/>
      <c r="AK374" s="108"/>
      <c r="AL374" s="108"/>
      <c r="AM374" s="108"/>
      <c r="AN374" s="108"/>
      <c r="AO374" s="108"/>
      <c r="AP374" s="108"/>
      <c r="AQ374" s="108"/>
      <c r="AR374" s="108"/>
      <c r="AS374" s="108"/>
      <c r="AT374" s="108"/>
      <c r="AU374" s="108"/>
      <c r="AV374" s="108"/>
      <c r="AW374" s="108"/>
      <c r="AX374" s="108"/>
      <c r="AY374" s="108"/>
      <c r="AZ374" s="108"/>
      <c r="BA374" s="108"/>
      <c r="BB374" s="108"/>
      <c r="BC374" s="108"/>
      <c r="BD374" s="109"/>
      <c r="BE374" s="1"/>
      <c r="BF374" s="1"/>
    </row>
    <row r="375" spans="1:58" x14ac:dyDescent="0.25">
      <c r="A375" s="1"/>
      <c r="B375" s="1"/>
      <c r="C375" s="1"/>
      <c r="D375" s="1"/>
      <c r="E375" s="1"/>
      <c r="F375" s="58"/>
      <c r="G375" s="5"/>
      <c r="H375" s="1"/>
      <c r="I375" s="1"/>
      <c r="J375" s="1"/>
      <c r="K375" s="1"/>
      <c r="L375" s="1"/>
      <c r="M375" s="5"/>
      <c r="N375" s="1"/>
      <c r="O375" s="1"/>
      <c r="P375" s="1"/>
      <c r="Q375" s="1"/>
      <c r="R375" s="1"/>
      <c r="S375" s="5"/>
      <c r="T375" s="1"/>
      <c r="U375" s="25"/>
      <c r="V375" s="1"/>
      <c r="W375" s="3"/>
      <c r="X375" s="1"/>
      <c r="Y375" s="5"/>
      <c r="Z375" s="107"/>
      <c r="AA375" s="108"/>
      <c r="AB375" s="108"/>
      <c r="AC375" s="108"/>
      <c r="AD375" s="108"/>
      <c r="AE375" s="108"/>
      <c r="AF375" s="108"/>
      <c r="AG375" s="108"/>
      <c r="AH375" s="108"/>
      <c r="AI375" s="108"/>
      <c r="AJ375" s="108"/>
      <c r="AK375" s="108"/>
      <c r="AL375" s="108"/>
      <c r="AM375" s="108"/>
      <c r="AN375" s="108"/>
      <c r="AO375" s="108"/>
      <c r="AP375" s="108"/>
      <c r="AQ375" s="108"/>
      <c r="AR375" s="108"/>
      <c r="AS375" s="108"/>
      <c r="AT375" s="108"/>
      <c r="AU375" s="108"/>
      <c r="AV375" s="108"/>
      <c r="AW375" s="108"/>
      <c r="AX375" s="108"/>
      <c r="AY375" s="108"/>
      <c r="AZ375" s="108"/>
      <c r="BA375" s="108"/>
      <c r="BB375" s="108"/>
      <c r="BC375" s="108"/>
      <c r="BD375" s="109"/>
      <c r="BE375" s="1"/>
      <c r="BF375" s="1"/>
    </row>
    <row r="376" spans="1:58" x14ac:dyDescent="0.25">
      <c r="A376" s="1"/>
      <c r="B376" s="1"/>
      <c r="C376" s="1"/>
      <c r="D376" s="1"/>
      <c r="E376" s="1"/>
      <c r="F376" s="58"/>
      <c r="G376" s="5"/>
      <c r="H376" s="1"/>
      <c r="I376" s="1"/>
      <c r="J376" s="1"/>
      <c r="K376" s="1"/>
      <c r="L376" s="1"/>
      <c r="M376" s="5"/>
      <c r="N376" s="1"/>
      <c r="O376" s="1"/>
      <c r="P376" s="1"/>
      <c r="Q376" s="1"/>
      <c r="R376" s="1"/>
      <c r="S376" s="5"/>
      <c r="T376" s="1"/>
      <c r="U376" s="25"/>
      <c r="V376" s="1"/>
      <c r="W376" s="3"/>
      <c r="X376" s="1"/>
      <c r="Y376" s="5"/>
      <c r="Z376" s="107"/>
      <c r="AA376" s="108"/>
      <c r="AB376" s="108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08"/>
      <c r="AP376" s="108"/>
      <c r="AQ376" s="108"/>
      <c r="AR376" s="108"/>
      <c r="AS376" s="108"/>
      <c r="AT376" s="108"/>
      <c r="AU376" s="108"/>
      <c r="AV376" s="108"/>
      <c r="AW376" s="108"/>
      <c r="AX376" s="108"/>
      <c r="AY376" s="108"/>
      <c r="AZ376" s="108"/>
      <c r="BA376" s="108"/>
      <c r="BB376" s="108"/>
      <c r="BC376" s="108"/>
      <c r="BD376" s="109"/>
      <c r="BE376" s="1"/>
      <c r="BF376" s="1"/>
    </row>
    <row r="377" spans="1:58" x14ac:dyDescent="0.25">
      <c r="A377" s="1"/>
      <c r="B377" s="1"/>
      <c r="C377" s="1"/>
      <c r="D377" s="1"/>
      <c r="E377" s="1"/>
      <c r="F377" s="58"/>
      <c r="G377" s="5"/>
      <c r="H377" s="1"/>
      <c r="I377" s="1"/>
      <c r="J377" s="1"/>
      <c r="K377" s="1"/>
      <c r="L377" s="1"/>
      <c r="M377" s="5"/>
      <c r="N377" s="1"/>
      <c r="O377" s="1"/>
      <c r="P377" s="1"/>
      <c r="Q377" s="1"/>
      <c r="R377" s="1"/>
      <c r="S377" s="5"/>
      <c r="T377" s="1"/>
      <c r="U377" s="25"/>
      <c r="V377" s="1"/>
      <c r="W377" s="3"/>
      <c r="X377" s="1"/>
      <c r="Y377" s="5"/>
      <c r="Z377" s="107"/>
      <c r="AA377" s="108"/>
      <c r="AB377" s="108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08"/>
      <c r="AP377" s="108"/>
      <c r="AQ377" s="108"/>
      <c r="AR377" s="108"/>
      <c r="AS377" s="108"/>
      <c r="AT377" s="108"/>
      <c r="AU377" s="108"/>
      <c r="AV377" s="108"/>
      <c r="AW377" s="108"/>
      <c r="AX377" s="108"/>
      <c r="AY377" s="108"/>
      <c r="AZ377" s="108"/>
      <c r="BA377" s="108"/>
      <c r="BB377" s="108"/>
      <c r="BC377" s="108"/>
      <c r="BD377" s="109"/>
      <c r="BE377" s="1"/>
      <c r="BF377" s="1"/>
    </row>
    <row r="378" spans="1:58" x14ac:dyDescent="0.25">
      <c r="A378" s="1"/>
      <c r="B378" s="1"/>
      <c r="C378" s="1"/>
      <c r="D378" s="1"/>
      <c r="E378" s="1"/>
      <c r="F378" s="58"/>
      <c r="G378" s="5"/>
      <c r="H378" s="1"/>
      <c r="I378" s="1"/>
      <c r="J378" s="1"/>
      <c r="K378" s="1"/>
      <c r="L378" s="1"/>
      <c r="M378" s="5"/>
      <c r="N378" s="1"/>
      <c r="O378" s="1"/>
      <c r="P378" s="1"/>
      <c r="Q378" s="1"/>
      <c r="R378" s="1"/>
      <c r="S378" s="5"/>
      <c r="T378" s="1"/>
      <c r="U378" s="25"/>
      <c r="V378" s="1"/>
      <c r="W378" s="3"/>
      <c r="X378" s="1"/>
      <c r="Y378" s="5"/>
      <c r="Z378" s="107"/>
      <c r="AA378" s="108"/>
      <c r="AB378" s="108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08"/>
      <c r="AP378" s="108"/>
      <c r="AQ378" s="108"/>
      <c r="AR378" s="108"/>
      <c r="AS378" s="108"/>
      <c r="AT378" s="108"/>
      <c r="AU378" s="108"/>
      <c r="AV378" s="108"/>
      <c r="AW378" s="108"/>
      <c r="AX378" s="108"/>
      <c r="AY378" s="108"/>
      <c r="AZ378" s="108"/>
      <c r="BA378" s="108"/>
      <c r="BB378" s="108"/>
      <c r="BC378" s="108"/>
      <c r="BD378" s="109"/>
      <c r="BE378" s="1"/>
      <c r="BF378" s="1"/>
    </row>
    <row r="379" spans="1:58" x14ac:dyDescent="0.25">
      <c r="A379" s="1"/>
      <c r="B379" s="1"/>
      <c r="C379" s="1"/>
      <c r="D379" s="1"/>
      <c r="E379" s="1"/>
      <c r="F379" s="58"/>
      <c r="G379" s="5"/>
      <c r="H379" s="1"/>
      <c r="I379" s="1"/>
      <c r="J379" s="1"/>
      <c r="K379" s="1"/>
      <c r="L379" s="1"/>
      <c r="M379" s="5"/>
      <c r="N379" s="1"/>
      <c r="O379" s="1"/>
      <c r="P379" s="1"/>
      <c r="Q379" s="1"/>
      <c r="R379" s="1"/>
      <c r="S379" s="5"/>
      <c r="T379" s="1"/>
      <c r="U379" s="25"/>
      <c r="V379" s="1"/>
      <c r="W379" s="3"/>
      <c r="X379" s="1"/>
      <c r="Y379" s="5"/>
      <c r="Z379" s="107"/>
      <c r="AA379" s="108"/>
      <c r="AB379" s="108"/>
      <c r="AC379" s="108"/>
      <c r="AD379" s="108"/>
      <c r="AE379" s="108"/>
      <c r="AF379" s="108"/>
      <c r="AG379" s="108"/>
      <c r="AH379" s="108"/>
      <c r="AI379" s="108"/>
      <c r="AJ379" s="108"/>
      <c r="AK379" s="108"/>
      <c r="AL379" s="108"/>
      <c r="AM379" s="108"/>
      <c r="AN379" s="108"/>
      <c r="AO379" s="108"/>
      <c r="AP379" s="108"/>
      <c r="AQ379" s="108"/>
      <c r="AR379" s="108"/>
      <c r="AS379" s="108"/>
      <c r="AT379" s="108"/>
      <c r="AU379" s="108"/>
      <c r="AV379" s="108"/>
      <c r="AW379" s="108"/>
      <c r="AX379" s="108"/>
      <c r="AY379" s="108"/>
      <c r="AZ379" s="108"/>
      <c r="BA379" s="108"/>
      <c r="BB379" s="108"/>
      <c r="BC379" s="108"/>
      <c r="BD379" s="109"/>
      <c r="BE379" s="1"/>
      <c r="BF379" s="1"/>
    </row>
    <row r="380" spans="1:58" x14ac:dyDescent="0.25">
      <c r="A380" s="1"/>
      <c r="B380" s="1"/>
      <c r="C380" s="1"/>
      <c r="D380" s="1"/>
      <c r="E380" s="1"/>
      <c r="F380" s="58"/>
      <c r="G380" s="5"/>
      <c r="H380" s="1"/>
      <c r="I380" s="1"/>
      <c r="J380" s="1"/>
      <c r="K380" s="1"/>
      <c r="L380" s="1"/>
      <c r="M380" s="5"/>
      <c r="N380" s="1"/>
      <c r="O380" s="1"/>
      <c r="P380" s="1"/>
      <c r="Q380" s="1"/>
      <c r="R380" s="1"/>
      <c r="S380" s="5"/>
      <c r="T380" s="1"/>
      <c r="U380" s="25"/>
      <c r="V380" s="1"/>
      <c r="W380" s="3"/>
      <c r="X380" s="1"/>
      <c r="Y380" s="5"/>
      <c r="Z380" s="107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8"/>
      <c r="AK380" s="108"/>
      <c r="AL380" s="108"/>
      <c r="AM380" s="108"/>
      <c r="AN380" s="108"/>
      <c r="AO380" s="108"/>
      <c r="AP380" s="108"/>
      <c r="AQ380" s="108"/>
      <c r="AR380" s="108"/>
      <c r="AS380" s="108"/>
      <c r="AT380" s="108"/>
      <c r="AU380" s="108"/>
      <c r="AV380" s="108"/>
      <c r="AW380" s="108"/>
      <c r="AX380" s="108"/>
      <c r="AY380" s="108"/>
      <c r="AZ380" s="108"/>
      <c r="BA380" s="108"/>
      <c r="BB380" s="108"/>
      <c r="BC380" s="108"/>
      <c r="BD380" s="109"/>
      <c r="BE380" s="1"/>
      <c r="BF380" s="1"/>
    </row>
    <row r="381" spans="1:58" x14ac:dyDescent="0.25">
      <c r="A381" s="1"/>
      <c r="B381" s="1"/>
      <c r="C381" s="1"/>
      <c r="D381" s="1"/>
      <c r="E381" s="1"/>
      <c r="F381" s="58"/>
      <c r="G381" s="5"/>
      <c r="H381" s="1"/>
      <c r="I381" s="1"/>
      <c r="J381" s="1"/>
      <c r="K381" s="1"/>
      <c r="L381" s="1"/>
      <c r="M381" s="5"/>
      <c r="N381" s="1"/>
      <c r="O381" s="1"/>
      <c r="P381" s="1"/>
      <c r="Q381" s="1"/>
      <c r="R381" s="1"/>
      <c r="S381" s="5"/>
      <c r="T381" s="1"/>
      <c r="U381" s="25"/>
      <c r="V381" s="1"/>
      <c r="W381" s="3"/>
      <c r="X381" s="1"/>
      <c r="Y381" s="5"/>
      <c r="Z381" s="107"/>
      <c r="AA381" s="108"/>
      <c r="AB381" s="108"/>
      <c r="AC381" s="108"/>
      <c r="AD381" s="108"/>
      <c r="AE381" s="108"/>
      <c r="AF381" s="108"/>
      <c r="AG381" s="108"/>
      <c r="AH381" s="108"/>
      <c r="AI381" s="108"/>
      <c r="AJ381" s="108"/>
      <c r="AK381" s="108"/>
      <c r="AL381" s="108"/>
      <c r="AM381" s="108"/>
      <c r="AN381" s="108"/>
      <c r="AO381" s="108"/>
      <c r="AP381" s="108"/>
      <c r="AQ381" s="108"/>
      <c r="AR381" s="108"/>
      <c r="AS381" s="108"/>
      <c r="AT381" s="108"/>
      <c r="AU381" s="108"/>
      <c r="AV381" s="108"/>
      <c r="AW381" s="108"/>
      <c r="AX381" s="108"/>
      <c r="AY381" s="108"/>
      <c r="AZ381" s="108"/>
      <c r="BA381" s="108"/>
      <c r="BB381" s="108"/>
      <c r="BC381" s="108"/>
      <c r="BD381" s="109"/>
      <c r="BE381" s="1"/>
      <c r="BF381" s="1"/>
    </row>
    <row r="382" spans="1:58" x14ac:dyDescent="0.25">
      <c r="A382" s="1"/>
      <c r="B382" s="1"/>
      <c r="C382" s="1"/>
      <c r="D382" s="1"/>
      <c r="E382" s="1"/>
      <c r="F382" s="58"/>
      <c r="G382" s="5"/>
      <c r="H382" s="1"/>
      <c r="I382" s="1"/>
      <c r="J382" s="1"/>
      <c r="K382" s="1"/>
      <c r="L382" s="1"/>
      <c r="M382" s="5"/>
      <c r="N382" s="1"/>
      <c r="O382" s="1"/>
      <c r="P382" s="1"/>
      <c r="Q382" s="1"/>
      <c r="R382" s="1"/>
      <c r="S382" s="5"/>
      <c r="T382" s="1"/>
      <c r="U382" s="25"/>
      <c r="V382" s="1"/>
      <c r="W382" s="3"/>
      <c r="X382" s="1"/>
      <c r="Y382" s="5"/>
      <c r="Z382" s="107"/>
      <c r="AA382" s="108"/>
      <c r="AB382" s="108"/>
      <c r="AC382" s="108"/>
      <c r="AD382" s="108"/>
      <c r="AE382" s="108"/>
      <c r="AF382" s="108"/>
      <c r="AG382" s="108"/>
      <c r="AH382" s="108"/>
      <c r="AI382" s="108"/>
      <c r="AJ382" s="108"/>
      <c r="AK382" s="108"/>
      <c r="AL382" s="108"/>
      <c r="AM382" s="108"/>
      <c r="AN382" s="108"/>
      <c r="AO382" s="108"/>
      <c r="AP382" s="108"/>
      <c r="AQ382" s="108"/>
      <c r="AR382" s="108"/>
      <c r="AS382" s="108"/>
      <c r="AT382" s="108"/>
      <c r="AU382" s="108"/>
      <c r="AV382" s="108"/>
      <c r="AW382" s="108"/>
      <c r="AX382" s="108"/>
      <c r="AY382" s="108"/>
      <c r="AZ382" s="108"/>
      <c r="BA382" s="108"/>
      <c r="BB382" s="108"/>
      <c r="BC382" s="108"/>
      <c r="BD382" s="109"/>
      <c r="BE382" s="1"/>
      <c r="BF382" s="1"/>
    </row>
    <row r="383" spans="1:58" x14ac:dyDescent="0.25">
      <c r="A383" s="1"/>
      <c r="B383" s="1"/>
      <c r="C383" s="1"/>
      <c r="D383" s="1"/>
      <c r="E383" s="1"/>
      <c r="F383" s="58"/>
      <c r="G383" s="5"/>
      <c r="H383" s="1"/>
      <c r="I383" s="1"/>
      <c r="J383" s="1"/>
      <c r="K383" s="1"/>
      <c r="L383" s="1"/>
      <c r="M383" s="5"/>
      <c r="N383" s="1"/>
      <c r="O383" s="1"/>
      <c r="P383" s="1"/>
      <c r="Q383" s="1"/>
      <c r="R383" s="1"/>
      <c r="S383" s="5"/>
      <c r="T383" s="1"/>
      <c r="U383" s="25"/>
      <c r="V383" s="1"/>
      <c r="W383" s="3"/>
      <c r="X383" s="1"/>
      <c r="Y383" s="5"/>
      <c r="Z383" s="107"/>
      <c r="AA383" s="108"/>
      <c r="AB383" s="108"/>
      <c r="AC383" s="108"/>
      <c r="AD383" s="108"/>
      <c r="AE383" s="108"/>
      <c r="AF383" s="108"/>
      <c r="AG383" s="108"/>
      <c r="AH383" s="108"/>
      <c r="AI383" s="108"/>
      <c r="AJ383" s="108"/>
      <c r="AK383" s="108"/>
      <c r="AL383" s="108"/>
      <c r="AM383" s="108"/>
      <c r="AN383" s="108"/>
      <c r="AO383" s="108"/>
      <c r="AP383" s="108"/>
      <c r="AQ383" s="108"/>
      <c r="AR383" s="108"/>
      <c r="AS383" s="108"/>
      <c r="AT383" s="108"/>
      <c r="AU383" s="108"/>
      <c r="AV383" s="108"/>
      <c r="AW383" s="108"/>
      <c r="AX383" s="108"/>
      <c r="AY383" s="108"/>
      <c r="AZ383" s="108"/>
      <c r="BA383" s="108"/>
      <c r="BB383" s="108"/>
      <c r="BC383" s="108"/>
      <c r="BD383" s="109"/>
      <c r="BE383" s="1"/>
      <c r="BF383" s="1"/>
    </row>
    <row r="384" spans="1:58" x14ac:dyDescent="0.25">
      <c r="A384" s="1"/>
      <c r="B384" s="1"/>
      <c r="C384" s="1"/>
      <c r="D384" s="1"/>
      <c r="E384" s="1"/>
      <c r="F384" s="58"/>
      <c r="G384" s="5"/>
      <c r="H384" s="1"/>
      <c r="I384" s="1"/>
      <c r="J384" s="1"/>
      <c r="K384" s="1"/>
      <c r="L384" s="1"/>
      <c r="M384" s="5"/>
      <c r="N384" s="1"/>
      <c r="O384" s="1"/>
      <c r="P384" s="1"/>
      <c r="Q384" s="1"/>
      <c r="R384" s="1"/>
      <c r="S384" s="5"/>
      <c r="T384" s="1"/>
      <c r="U384" s="25"/>
      <c r="V384" s="1"/>
      <c r="W384" s="3"/>
      <c r="X384" s="1"/>
      <c r="Y384" s="5"/>
      <c r="Z384" s="107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  <c r="AK384" s="108"/>
      <c r="AL384" s="108"/>
      <c r="AM384" s="108"/>
      <c r="AN384" s="108"/>
      <c r="AO384" s="108"/>
      <c r="AP384" s="108"/>
      <c r="AQ384" s="108"/>
      <c r="AR384" s="108"/>
      <c r="AS384" s="108"/>
      <c r="AT384" s="108"/>
      <c r="AU384" s="108"/>
      <c r="AV384" s="108"/>
      <c r="AW384" s="108"/>
      <c r="AX384" s="108"/>
      <c r="AY384" s="108"/>
      <c r="AZ384" s="108"/>
      <c r="BA384" s="108"/>
      <c r="BB384" s="108"/>
      <c r="BC384" s="108"/>
      <c r="BD384" s="109"/>
      <c r="BE384" s="1"/>
      <c r="BF384" s="1"/>
    </row>
    <row r="385" spans="1:58" x14ac:dyDescent="0.25">
      <c r="A385" s="1"/>
      <c r="B385" s="1"/>
      <c r="C385" s="1"/>
      <c r="D385" s="1"/>
      <c r="E385" s="1"/>
      <c r="F385" s="58"/>
      <c r="G385" s="5"/>
      <c r="H385" s="1"/>
      <c r="I385" s="1"/>
      <c r="J385" s="1"/>
      <c r="K385" s="1"/>
      <c r="L385" s="1"/>
      <c r="M385" s="5"/>
      <c r="N385" s="1"/>
      <c r="O385" s="1"/>
      <c r="P385" s="1"/>
      <c r="Q385" s="1"/>
      <c r="R385" s="1"/>
      <c r="S385" s="5"/>
      <c r="T385" s="1"/>
      <c r="U385" s="25"/>
      <c r="V385" s="1"/>
      <c r="W385" s="3"/>
      <c r="X385" s="1"/>
      <c r="Y385" s="5"/>
      <c r="Z385" s="107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  <c r="AM385" s="108"/>
      <c r="AN385" s="108"/>
      <c r="AO385" s="108"/>
      <c r="AP385" s="108"/>
      <c r="AQ385" s="108"/>
      <c r="AR385" s="108"/>
      <c r="AS385" s="108"/>
      <c r="AT385" s="108"/>
      <c r="AU385" s="108"/>
      <c r="AV385" s="108"/>
      <c r="AW385" s="108"/>
      <c r="AX385" s="108"/>
      <c r="AY385" s="108"/>
      <c r="AZ385" s="108"/>
      <c r="BA385" s="108"/>
      <c r="BB385" s="108"/>
      <c r="BC385" s="108"/>
      <c r="BD385" s="109"/>
      <c r="BE385" s="1"/>
      <c r="BF385" s="1"/>
    </row>
    <row r="386" spans="1:58" x14ac:dyDescent="0.25">
      <c r="A386" s="1"/>
      <c r="B386" s="1"/>
      <c r="C386" s="1"/>
      <c r="D386" s="1"/>
      <c r="E386" s="1"/>
      <c r="F386" s="58"/>
      <c r="G386" s="5"/>
      <c r="H386" s="1"/>
      <c r="I386" s="1"/>
      <c r="J386" s="1"/>
      <c r="K386" s="1"/>
      <c r="L386" s="1"/>
      <c r="M386" s="5"/>
      <c r="N386" s="1"/>
      <c r="O386" s="1"/>
      <c r="P386" s="1"/>
      <c r="Q386" s="1"/>
      <c r="R386" s="1"/>
      <c r="S386" s="5"/>
      <c r="T386" s="1"/>
      <c r="U386" s="25"/>
      <c r="V386" s="1"/>
      <c r="W386" s="3"/>
      <c r="X386" s="1"/>
      <c r="Y386" s="5"/>
      <c r="Z386" s="107"/>
      <c r="AA386" s="108"/>
      <c r="AB386" s="108"/>
      <c r="AC386" s="108"/>
      <c r="AD386" s="108"/>
      <c r="AE386" s="108"/>
      <c r="AF386" s="108"/>
      <c r="AG386" s="108"/>
      <c r="AH386" s="108"/>
      <c r="AI386" s="108"/>
      <c r="AJ386" s="108"/>
      <c r="AK386" s="108"/>
      <c r="AL386" s="108"/>
      <c r="AM386" s="108"/>
      <c r="AN386" s="108"/>
      <c r="AO386" s="108"/>
      <c r="AP386" s="108"/>
      <c r="AQ386" s="108"/>
      <c r="AR386" s="108"/>
      <c r="AS386" s="108"/>
      <c r="AT386" s="108"/>
      <c r="AU386" s="108"/>
      <c r="AV386" s="108"/>
      <c r="AW386" s="108"/>
      <c r="AX386" s="108"/>
      <c r="AY386" s="108"/>
      <c r="AZ386" s="108"/>
      <c r="BA386" s="108"/>
      <c r="BB386" s="108"/>
      <c r="BC386" s="108"/>
      <c r="BD386" s="109"/>
      <c r="BE386" s="1"/>
      <c r="BF386" s="1"/>
    </row>
    <row r="387" spans="1:58" x14ac:dyDescent="0.25">
      <c r="A387" s="1"/>
      <c r="B387" s="1"/>
      <c r="C387" s="1"/>
      <c r="D387" s="1"/>
      <c r="E387" s="1"/>
      <c r="F387" s="58"/>
      <c r="G387" s="5"/>
      <c r="H387" s="1"/>
      <c r="I387" s="1"/>
      <c r="J387" s="1"/>
      <c r="K387" s="1"/>
      <c r="L387" s="1"/>
      <c r="M387" s="5"/>
      <c r="N387" s="1"/>
      <c r="O387" s="1"/>
      <c r="P387" s="1"/>
      <c r="Q387" s="1"/>
      <c r="R387" s="1"/>
      <c r="S387" s="5"/>
      <c r="T387" s="1"/>
      <c r="U387" s="25"/>
      <c r="V387" s="1"/>
      <c r="W387" s="3"/>
      <c r="X387" s="1"/>
      <c r="Y387" s="5"/>
      <c r="Z387" s="107"/>
      <c r="AA387" s="108"/>
      <c r="AB387" s="108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08"/>
      <c r="AM387" s="108"/>
      <c r="AN387" s="108"/>
      <c r="AO387" s="108"/>
      <c r="AP387" s="108"/>
      <c r="AQ387" s="108"/>
      <c r="AR387" s="108"/>
      <c r="AS387" s="108"/>
      <c r="AT387" s="108"/>
      <c r="AU387" s="108"/>
      <c r="AV387" s="108"/>
      <c r="AW387" s="108"/>
      <c r="AX387" s="108"/>
      <c r="AY387" s="108"/>
      <c r="AZ387" s="108"/>
      <c r="BA387" s="108"/>
      <c r="BB387" s="108"/>
      <c r="BC387" s="108"/>
      <c r="BD387" s="109"/>
      <c r="BE387" s="1"/>
      <c r="BF387" s="1"/>
    </row>
    <row r="388" spans="1:58" x14ac:dyDescent="0.25">
      <c r="A388" s="1"/>
      <c r="B388" s="1"/>
      <c r="C388" s="1"/>
      <c r="D388" s="1"/>
      <c r="E388" s="1"/>
      <c r="F388" s="58"/>
      <c r="G388" s="5"/>
      <c r="H388" s="1"/>
      <c r="I388" s="1"/>
      <c r="J388" s="1"/>
      <c r="K388" s="1"/>
      <c r="L388" s="1"/>
      <c r="M388" s="5"/>
      <c r="N388" s="1"/>
      <c r="O388" s="1"/>
      <c r="P388" s="1"/>
      <c r="Q388" s="1"/>
      <c r="R388" s="1"/>
      <c r="S388" s="5"/>
      <c r="T388" s="1"/>
      <c r="U388" s="25"/>
      <c r="V388" s="1"/>
      <c r="W388" s="3"/>
      <c r="X388" s="1"/>
      <c r="Y388" s="5"/>
      <c r="Z388" s="107"/>
      <c r="AA388" s="108"/>
      <c r="AB388" s="108"/>
      <c r="AC388" s="108"/>
      <c r="AD388" s="108"/>
      <c r="AE388" s="108"/>
      <c r="AF388" s="108"/>
      <c r="AG388" s="108"/>
      <c r="AH388" s="108"/>
      <c r="AI388" s="108"/>
      <c r="AJ388" s="108"/>
      <c r="AK388" s="108"/>
      <c r="AL388" s="108"/>
      <c r="AM388" s="108"/>
      <c r="AN388" s="108"/>
      <c r="AO388" s="108"/>
      <c r="AP388" s="108"/>
      <c r="AQ388" s="108"/>
      <c r="AR388" s="108"/>
      <c r="AS388" s="108"/>
      <c r="AT388" s="108"/>
      <c r="AU388" s="108"/>
      <c r="AV388" s="108"/>
      <c r="AW388" s="108"/>
      <c r="AX388" s="108"/>
      <c r="AY388" s="108"/>
      <c r="AZ388" s="108"/>
      <c r="BA388" s="108"/>
      <c r="BB388" s="108"/>
      <c r="BC388" s="108"/>
      <c r="BD388" s="109"/>
      <c r="BE388" s="1"/>
      <c r="BF388" s="1"/>
    </row>
    <row r="389" spans="1:58" x14ac:dyDescent="0.25">
      <c r="A389" s="1"/>
      <c r="B389" s="1"/>
      <c r="C389" s="1"/>
      <c r="D389" s="1"/>
      <c r="E389" s="1"/>
      <c r="F389" s="58"/>
      <c r="G389" s="5"/>
      <c r="H389" s="1"/>
      <c r="I389" s="1"/>
      <c r="J389" s="1"/>
      <c r="K389" s="1"/>
      <c r="L389" s="1"/>
      <c r="M389" s="5"/>
      <c r="N389" s="1"/>
      <c r="O389" s="1"/>
      <c r="P389" s="1"/>
      <c r="Q389" s="1"/>
      <c r="R389" s="1"/>
      <c r="S389" s="5"/>
      <c r="T389" s="1"/>
      <c r="U389" s="25"/>
      <c r="V389" s="1"/>
      <c r="W389" s="3"/>
      <c r="X389" s="1"/>
      <c r="Y389" s="5"/>
      <c r="Z389" s="107"/>
      <c r="AA389" s="108"/>
      <c r="AB389" s="108"/>
      <c r="AC389" s="108"/>
      <c r="AD389" s="108"/>
      <c r="AE389" s="108"/>
      <c r="AF389" s="108"/>
      <c r="AG389" s="108"/>
      <c r="AH389" s="108"/>
      <c r="AI389" s="108"/>
      <c r="AJ389" s="108"/>
      <c r="AK389" s="108"/>
      <c r="AL389" s="108"/>
      <c r="AM389" s="108"/>
      <c r="AN389" s="108"/>
      <c r="AO389" s="108"/>
      <c r="AP389" s="108"/>
      <c r="AQ389" s="108"/>
      <c r="AR389" s="108"/>
      <c r="AS389" s="108"/>
      <c r="AT389" s="108"/>
      <c r="AU389" s="108"/>
      <c r="AV389" s="108"/>
      <c r="AW389" s="108"/>
      <c r="AX389" s="108"/>
      <c r="AY389" s="108"/>
      <c r="AZ389" s="108"/>
      <c r="BA389" s="108"/>
      <c r="BB389" s="108"/>
      <c r="BC389" s="108"/>
      <c r="BD389" s="109"/>
      <c r="BE389" s="1"/>
      <c r="BF389" s="1"/>
    </row>
    <row r="390" spans="1:58" x14ac:dyDescent="0.25">
      <c r="A390" s="1"/>
      <c r="B390" s="1"/>
      <c r="C390" s="1"/>
      <c r="D390" s="1"/>
      <c r="E390" s="1"/>
      <c r="F390" s="58"/>
      <c r="G390" s="5"/>
      <c r="H390" s="1"/>
      <c r="I390" s="1"/>
      <c r="J390" s="1"/>
      <c r="K390" s="1"/>
      <c r="L390" s="1"/>
      <c r="M390" s="5"/>
      <c r="N390" s="1"/>
      <c r="O390" s="1"/>
      <c r="P390" s="1"/>
      <c r="Q390" s="1"/>
      <c r="R390" s="1"/>
      <c r="S390" s="5"/>
      <c r="T390" s="1"/>
      <c r="U390" s="25"/>
      <c r="V390" s="1"/>
      <c r="W390" s="3"/>
      <c r="X390" s="1"/>
      <c r="Y390" s="5"/>
      <c r="Z390" s="107"/>
      <c r="AA390" s="108"/>
      <c r="AB390" s="108"/>
      <c r="AC390" s="108"/>
      <c r="AD390" s="108"/>
      <c r="AE390" s="108"/>
      <c r="AF390" s="108"/>
      <c r="AG390" s="108"/>
      <c r="AH390" s="108"/>
      <c r="AI390" s="108"/>
      <c r="AJ390" s="108"/>
      <c r="AK390" s="108"/>
      <c r="AL390" s="108"/>
      <c r="AM390" s="108"/>
      <c r="AN390" s="108"/>
      <c r="AO390" s="108"/>
      <c r="AP390" s="108"/>
      <c r="AQ390" s="108"/>
      <c r="AR390" s="108"/>
      <c r="AS390" s="108"/>
      <c r="AT390" s="108"/>
      <c r="AU390" s="108"/>
      <c r="AV390" s="108"/>
      <c r="AW390" s="108"/>
      <c r="AX390" s="108"/>
      <c r="AY390" s="108"/>
      <c r="AZ390" s="108"/>
      <c r="BA390" s="108"/>
      <c r="BB390" s="108"/>
      <c r="BC390" s="108"/>
      <c r="BD390" s="109"/>
      <c r="BE390" s="1"/>
      <c r="BF390" s="1"/>
    </row>
    <row r="391" spans="1:58" x14ac:dyDescent="0.25">
      <c r="A391" s="1"/>
      <c r="B391" s="1"/>
      <c r="C391" s="1"/>
      <c r="D391" s="1"/>
      <c r="E391" s="1"/>
      <c r="F391" s="58"/>
      <c r="G391" s="5"/>
      <c r="H391" s="1"/>
      <c r="I391" s="1"/>
      <c r="J391" s="1"/>
      <c r="K391" s="1"/>
      <c r="L391" s="1"/>
      <c r="M391" s="5"/>
      <c r="N391" s="1"/>
      <c r="O391" s="1"/>
      <c r="P391" s="1"/>
      <c r="Q391" s="1"/>
      <c r="R391" s="1"/>
      <c r="S391" s="5"/>
      <c r="T391" s="1"/>
      <c r="U391" s="25"/>
      <c r="V391" s="1"/>
      <c r="W391" s="3"/>
      <c r="X391" s="1"/>
      <c r="Y391" s="5"/>
      <c r="Z391" s="107"/>
      <c r="AA391" s="108"/>
      <c r="AB391" s="108"/>
      <c r="AC391" s="108"/>
      <c r="AD391" s="108"/>
      <c r="AE391" s="108"/>
      <c r="AF391" s="108"/>
      <c r="AG391" s="108"/>
      <c r="AH391" s="108"/>
      <c r="AI391" s="108"/>
      <c r="AJ391" s="108"/>
      <c r="AK391" s="108"/>
      <c r="AL391" s="108"/>
      <c r="AM391" s="108"/>
      <c r="AN391" s="108"/>
      <c r="AO391" s="108"/>
      <c r="AP391" s="108"/>
      <c r="AQ391" s="108"/>
      <c r="AR391" s="108"/>
      <c r="AS391" s="108"/>
      <c r="AT391" s="108"/>
      <c r="AU391" s="108"/>
      <c r="AV391" s="108"/>
      <c r="AW391" s="108"/>
      <c r="AX391" s="108"/>
      <c r="AY391" s="108"/>
      <c r="AZ391" s="108"/>
      <c r="BA391" s="108"/>
      <c r="BB391" s="108"/>
      <c r="BC391" s="108"/>
      <c r="BD391" s="109"/>
      <c r="BE391" s="1"/>
      <c r="BF391" s="1"/>
    </row>
    <row r="392" spans="1:58" x14ac:dyDescent="0.25">
      <c r="A392" s="1"/>
      <c r="B392" s="1"/>
      <c r="C392" s="1"/>
      <c r="D392" s="1"/>
      <c r="E392" s="1"/>
      <c r="F392" s="58"/>
      <c r="G392" s="5"/>
      <c r="H392" s="1"/>
      <c r="I392" s="1"/>
      <c r="J392" s="1"/>
      <c r="K392" s="1"/>
      <c r="L392" s="1"/>
      <c r="M392" s="5"/>
      <c r="N392" s="1"/>
      <c r="O392" s="1"/>
      <c r="P392" s="1"/>
      <c r="Q392" s="1"/>
      <c r="R392" s="1"/>
      <c r="S392" s="5"/>
      <c r="T392" s="1"/>
      <c r="U392" s="25"/>
      <c r="V392" s="1"/>
      <c r="W392" s="3"/>
      <c r="X392" s="1"/>
      <c r="Y392" s="5"/>
      <c r="Z392" s="107"/>
      <c r="AA392" s="108"/>
      <c r="AB392" s="108"/>
      <c r="AC392" s="108"/>
      <c r="AD392" s="108"/>
      <c r="AE392" s="108"/>
      <c r="AF392" s="108"/>
      <c r="AG392" s="108"/>
      <c r="AH392" s="108"/>
      <c r="AI392" s="108"/>
      <c r="AJ392" s="108"/>
      <c r="AK392" s="108"/>
      <c r="AL392" s="108"/>
      <c r="AM392" s="108"/>
      <c r="AN392" s="108"/>
      <c r="AO392" s="108"/>
      <c r="AP392" s="108"/>
      <c r="AQ392" s="108"/>
      <c r="AR392" s="108"/>
      <c r="AS392" s="108"/>
      <c r="AT392" s="108"/>
      <c r="AU392" s="108"/>
      <c r="AV392" s="108"/>
      <c r="AW392" s="108"/>
      <c r="AX392" s="108"/>
      <c r="AY392" s="108"/>
      <c r="AZ392" s="108"/>
      <c r="BA392" s="108"/>
      <c r="BB392" s="108"/>
      <c r="BC392" s="108"/>
      <c r="BD392" s="109"/>
      <c r="BE392" s="1"/>
      <c r="BF392" s="1"/>
    </row>
    <row r="393" spans="1:58" x14ac:dyDescent="0.25">
      <c r="A393" s="1"/>
      <c r="B393" s="1"/>
      <c r="C393" s="1"/>
      <c r="D393" s="1"/>
      <c r="E393" s="1"/>
      <c r="F393" s="58"/>
      <c r="G393" s="5"/>
      <c r="H393" s="1"/>
      <c r="I393" s="1"/>
      <c r="J393" s="1"/>
      <c r="K393" s="1"/>
      <c r="L393" s="1"/>
      <c r="M393" s="5"/>
      <c r="N393" s="1"/>
      <c r="O393" s="1"/>
      <c r="P393" s="1"/>
      <c r="Q393" s="1"/>
      <c r="R393" s="1"/>
      <c r="S393" s="5"/>
      <c r="T393" s="1"/>
      <c r="U393" s="25"/>
      <c r="V393" s="1"/>
      <c r="W393" s="3"/>
      <c r="X393" s="1"/>
      <c r="Y393" s="5"/>
      <c r="Z393" s="107"/>
      <c r="AA393" s="108"/>
      <c r="AB393" s="108"/>
      <c r="AC393" s="108"/>
      <c r="AD393" s="108"/>
      <c r="AE393" s="108"/>
      <c r="AF393" s="108"/>
      <c r="AG393" s="108"/>
      <c r="AH393" s="108"/>
      <c r="AI393" s="108"/>
      <c r="AJ393" s="108"/>
      <c r="AK393" s="108"/>
      <c r="AL393" s="108"/>
      <c r="AM393" s="108"/>
      <c r="AN393" s="108"/>
      <c r="AO393" s="108"/>
      <c r="AP393" s="108"/>
      <c r="AQ393" s="108"/>
      <c r="AR393" s="108"/>
      <c r="AS393" s="108"/>
      <c r="AT393" s="108"/>
      <c r="AU393" s="108"/>
      <c r="AV393" s="108"/>
      <c r="AW393" s="108"/>
      <c r="AX393" s="108"/>
      <c r="AY393" s="108"/>
      <c r="AZ393" s="108"/>
      <c r="BA393" s="108"/>
      <c r="BB393" s="108"/>
      <c r="BC393" s="108"/>
      <c r="BD393" s="109"/>
      <c r="BE393" s="1"/>
      <c r="BF393" s="1"/>
    </row>
    <row r="394" spans="1:58" x14ac:dyDescent="0.25">
      <c r="A394" s="1"/>
      <c r="B394" s="1"/>
      <c r="C394" s="1"/>
      <c r="D394" s="1"/>
      <c r="E394" s="1"/>
      <c r="F394" s="58"/>
      <c r="G394" s="5"/>
      <c r="H394" s="1"/>
      <c r="I394" s="1"/>
      <c r="J394" s="1"/>
      <c r="K394" s="1"/>
      <c r="L394" s="1"/>
      <c r="M394" s="5"/>
      <c r="N394" s="1"/>
      <c r="O394" s="1"/>
      <c r="P394" s="1"/>
      <c r="Q394" s="1"/>
      <c r="R394" s="1"/>
      <c r="S394" s="5"/>
      <c r="T394" s="1"/>
      <c r="U394" s="25"/>
      <c r="V394" s="1"/>
      <c r="W394" s="3"/>
      <c r="X394" s="1"/>
      <c r="Y394" s="5"/>
      <c r="Z394" s="107"/>
      <c r="AA394" s="108"/>
      <c r="AB394" s="108"/>
      <c r="AC394" s="108"/>
      <c r="AD394" s="108"/>
      <c r="AE394" s="108"/>
      <c r="AF394" s="108"/>
      <c r="AG394" s="108"/>
      <c r="AH394" s="108"/>
      <c r="AI394" s="108"/>
      <c r="AJ394" s="108"/>
      <c r="AK394" s="108"/>
      <c r="AL394" s="108"/>
      <c r="AM394" s="108"/>
      <c r="AN394" s="108"/>
      <c r="AO394" s="108"/>
      <c r="AP394" s="108"/>
      <c r="AQ394" s="108"/>
      <c r="AR394" s="108"/>
      <c r="AS394" s="108"/>
      <c r="AT394" s="108"/>
      <c r="AU394" s="108"/>
      <c r="AV394" s="108"/>
      <c r="AW394" s="108"/>
      <c r="AX394" s="108"/>
      <c r="AY394" s="108"/>
      <c r="AZ394" s="108"/>
      <c r="BA394" s="108"/>
      <c r="BB394" s="108"/>
      <c r="BC394" s="108"/>
      <c r="BD394" s="109"/>
      <c r="BE394" s="1"/>
      <c r="BF394" s="1"/>
    </row>
    <row r="395" spans="1:58" x14ac:dyDescent="0.25">
      <c r="A395" s="1"/>
      <c r="B395" s="1"/>
      <c r="C395" s="1"/>
      <c r="D395" s="1"/>
      <c r="E395" s="1"/>
      <c r="F395" s="58"/>
      <c r="G395" s="5"/>
      <c r="H395" s="1"/>
      <c r="I395" s="1"/>
      <c r="J395" s="1"/>
      <c r="K395" s="1"/>
      <c r="L395" s="1"/>
      <c r="M395" s="5"/>
      <c r="N395" s="1"/>
      <c r="O395" s="1"/>
      <c r="P395" s="1"/>
      <c r="Q395" s="1"/>
      <c r="R395" s="1"/>
      <c r="S395" s="5"/>
      <c r="T395" s="1"/>
      <c r="U395" s="25"/>
      <c r="V395" s="1"/>
      <c r="W395" s="3"/>
      <c r="X395" s="1"/>
      <c r="Y395" s="5"/>
      <c r="Z395" s="107"/>
      <c r="AA395" s="108"/>
      <c r="AB395" s="108"/>
      <c r="AC395" s="108"/>
      <c r="AD395" s="108"/>
      <c r="AE395" s="108"/>
      <c r="AF395" s="108"/>
      <c r="AG395" s="108"/>
      <c r="AH395" s="108"/>
      <c r="AI395" s="108"/>
      <c r="AJ395" s="108"/>
      <c r="AK395" s="108"/>
      <c r="AL395" s="108"/>
      <c r="AM395" s="108"/>
      <c r="AN395" s="108"/>
      <c r="AO395" s="108"/>
      <c r="AP395" s="108"/>
      <c r="AQ395" s="108"/>
      <c r="AR395" s="108"/>
      <c r="AS395" s="108"/>
      <c r="AT395" s="108"/>
      <c r="AU395" s="108"/>
      <c r="AV395" s="108"/>
      <c r="AW395" s="108"/>
      <c r="AX395" s="108"/>
      <c r="AY395" s="108"/>
      <c r="AZ395" s="108"/>
      <c r="BA395" s="108"/>
      <c r="BB395" s="108"/>
      <c r="BC395" s="108"/>
      <c r="BD395" s="109"/>
      <c r="BE395" s="1"/>
      <c r="BF395" s="1"/>
    </row>
    <row r="396" spans="1:58" x14ac:dyDescent="0.25">
      <c r="A396" s="1"/>
      <c r="B396" s="1"/>
      <c r="C396" s="1"/>
      <c r="D396" s="1"/>
      <c r="E396" s="1"/>
      <c r="F396" s="58"/>
      <c r="G396" s="5"/>
      <c r="H396" s="1"/>
      <c r="I396" s="1"/>
      <c r="J396" s="1"/>
      <c r="K396" s="1"/>
      <c r="L396" s="1"/>
      <c r="M396" s="5"/>
      <c r="N396" s="1"/>
      <c r="O396" s="1"/>
      <c r="P396" s="1"/>
      <c r="Q396" s="1"/>
      <c r="R396" s="1"/>
      <c r="S396" s="5"/>
      <c r="T396" s="1"/>
      <c r="U396" s="25"/>
      <c r="V396" s="1"/>
      <c r="W396" s="3"/>
      <c r="X396" s="1"/>
      <c r="Y396" s="5"/>
      <c r="Z396" s="107"/>
      <c r="AA396" s="108"/>
      <c r="AB396" s="108"/>
      <c r="AC396" s="108"/>
      <c r="AD396" s="108"/>
      <c r="AE396" s="108"/>
      <c r="AF396" s="108"/>
      <c r="AG396" s="108"/>
      <c r="AH396" s="108"/>
      <c r="AI396" s="108"/>
      <c r="AJ396" s="108"/>
      <c r="AK396" s="108"/>
      <c r="AL396" s="108"/>
      <c r="AM396" s="108"/>
      <c r="AN396" s="108"/>
      <c r="AO396" s="108"/>
      <c r="AP396" s="108"/>
      <c r="AQ396" s="108"/>
      <c r="AR396" s="108"/>
      <c r="AS396" s="108"/>
      <c r="AT396" s="108"/>
      <c r="AU396" s="108"/>
      <c r="AV396" s="108"/>
      <c r="AW396" s="108"/>
      <c r="AX396" s="108"/>
      <c r="AY396" s="108"/>
      <c r="AZ396" s="108"/>
      <c r="BA396" s="108"/>
      <c r="BB396" s="108"/>
      <c r="BC396" s="108"/>
      <c r="BD396" s="109"/>
      <c r="BE396" s="1"/>
      <c r="BF396" s="1"/>
    </row>
    <row r="397" spans="1:58" x14ac:dyDescent="0.25">
      <c r="A397" s="1"/>
      <c r="B397" s="1"/>
      <c r="C397" s="1"/>
      <c r="D397" s="1"/>
      <c r="E397" s="1"/>
      <c r="F397" s="58"/>
      <c r="G397" s="5"/>
      <c r="H397" s="1"/>
      <c r="I397" s="1"/>
      <c r="J397" s="1"/>
      <c r="K397" s="1"/>
      <c r="L397" s="1"/>
      <c r="M397" s="5"/>
      <c r="N397" s="1"/>
      <c r="O397" s="1"/>
      <c r="P397" s="1"/>
      <c r="Q397" s="1"/>
      <c r="R397" s="1"/>
      <c r="S397" s="5"/>
      <c r="T397" s="1"/>
      <c r="U397" s="25"/>
      <c r="V397" s="1"/>
      <c r="W397" s="3"/>
      <c r="X397" s="1"/>
      <c r="Y397" s="5"/>
      <c r="Z397" s="107"/>
      <c r="AA397" s="108"/>
      <c r="AB397" s="108"/>
      <c r="AC397" s="108"/>
      <c r="AD397" s="108"/>
      <c r="AE397" s="108"/>
      <c r="AF397" s="108"/>
      <c r="AG397" s="108"/>
      <c r="AH397" s="108"/>
      <c r="AI397" s="108"/>
      <c r="AJ397" s="108"/>
      <c r="AK397" s="108"/>
      <c r="AL397" s="108"/>
      <c r="AM397" s="108"/>
      <c r="AN397" s="108"/>
      <c r="AO397" s="108"/>
      <c r="AP397" s="108"/>
      <c r="AQ397" s="108"/>
      <c r="AR397" s="108"/>
      <c r="AS397" s="108"/>
      <c r="AT397" s="108"/>
      <c r="AU397" s="108"/>
      <c r="AV397" s="108"/>
      <c r="AW397" s="108"/>
      <c r="AX397" s="108"/>
      <c r="AY397" s="108"/>
      <c r="AZ397" s="108"/>
      <c r="BA397" s="108"/>
      <c r="BB397" s="108"/>
      <c r="BC397" s="108"/>
      <c r="BD397" s="109"/>
      <c r="BE397" s="1"/>
      <c r="BF397" s="1"/>
    </row>
    <row r="398" spans="1:58" x14ac:dyDescent="0.25">
      <c r="A398" s="1"/>
      <c r="B398" s="1"/>
      <c r="C398" s="1"/>
      <c r="D398" s="1"/>
      <c r="E398" s="1"/>
      <c r="F398" s="58"/>
      <c r="G398" s="5"/>
      <c r="H398" s="1"/>
      <c r="I398" s="1"/>
      <c r="J398" s="1"/>
      <c r="K398" s="1"/>
      <c r="L398" s="1"/>
      <c r="M398" s="5"/>
      <c r="N398" s="1"/>
      <c r="O398" s="1"/>
      <c r="P398" s="1"/>
      <c r="Q398" s="1"/>
      <c r="R398" s="1"/>
      <c r="S398" s="5"/>
      <c r="T398" s="1"/>
      <c r="U398" s="25"/>
      <c r="V398" s="1"/>
      <c r="W398" s="3"/>
      <c r="X398" s="1"/>
      <c r="Y398" s="5"/>
      <c r="Z398" s="107"/>
      <c r="AA398" s="108"/>
      <c r="AB398" s="108"/>
      <c r="AC398" s="108"/>
      <c r="AD398" s="108"/>
      <c r="AE398" s="108"/>
      <c r="AF398" s="108"/>
      <c r="AG398" s="108"/>
      <c r="AH398" s="108"/>
      <c r="AI398" s="108"/>
      <c r="AJ398" s="108"/>
      <c r="AK398" s="108"/>
      <c r="AL398" s="108"/>
      <c r="AM398" s="108"/>
      <c r="AN398" s="108"/>
      <c r="AO398" s="108"/>
      <c r="AP398" s="108"/>
      <c r="AQ398" s="108"/>
      <c r="AR398" s="108"/>
      <c r="AS398" s="108"/>
      <c r="AT398" s="108"/>
      <c r="AU398" s="108"/>
      <c r="AV398" s="108"/>
      <c r="AW398" s="108"/>
      <c r="AX398" s="108"/>
      <c r="AY398" s="108"/>
      <c r="AZ398" s="108"/>
      <c r="BA398" s="108"/>
      <c r="BB398" s="108"/>
      <c r="BC398" s="108"/>
      <c r="BD398" s="109"/>
      <c r="BE398" s="1"/>
      <c r="BF398" s="1"/>
    </row>
    <row r="399" spans="1:58" x14ac:dyDescent="0.25">
      <c r="A399" s="1"/>
      <c r="B399" s="1"/>
      <c r="C399" s="1"/>
      <c r="D399" s="1"/>
      <c r="E399" s="1"/>
      <c r="F399" s="58"/>
      <c r="G399" s="5"/>
      <c r="H399" s="1"/>
      <c r="I399" s="1"/>
      <c r="J399" s="1"/>
      <c r="K399" s="1"/>
      <c r="L399" s="1"/>
      <c r="M399" s="5"/>
      <c r="N399" s="1"/>
      <c r="O399" s="1"/>
      <c r="P399" s="1"/>
      <c r="Q399" s="1"/>
      <c r="R399" s="1"/>
      <c r="S399" s="5"/>
      <c r="T399" s="1"/>
      <c r="U399" s="25"/>
      <c r="V399" s="1"/>
      <c r="W399" s="3"/>
      <c r="X399" s="1"/>
      <c r="Y399" s="5"/>
      <c r="Z399" s="107"/>
      <c r="AA399" s="108"/>
      <c r="AB399" s="108"/>
      <c r="AC399" s="108"/>
      <c r="AD399" s="108"/>
      <c r="AE399" s="108"/>
      <c r="AF399" s="108"/>
      <c r="AG399" s="108"/>
      <c r="AH399" s="108"/>
      <c r="AI399" s="108"/>
      <c r="AJ399" s="108"/>
      <c r="AK399" s="108"/>
      <c r="AL399" s="108"/>
      <c r="AM399" s="108"/>
      <c r="AN399" s="108"/>
      <c r="AO399" s="108"/>
      <c r="AP399" s="108"/>
      <c r="AQ399" s="108"/>
      <c r="AR399" s="108"/>
      <c r="AS399" s="108"/>
      <c r="AT399" s="108"/>
      <c r="AU399" s="108"/>
      <c r="AV399" s="108"/>
      <c r="AW399" s="108"/>
      <c r="AX399" s="108"/>
      <c r="AY399" s="108"/>
      <c r="AZ399" s="108"/>
      <c r="BA399" s="108"/>
      <c r="BB399" s="108"/>
      <c r="BC399" s="108"/>
      <c r="BD399" s="109"/>
      <c r="BE399" s="1"/>
      <c r="BF399" s="1"/>
    </row>
    <row r="400" spans="1:58" x14ac:dyDescent="0.25">
      <c r="A400" s="1"/>
      <c r="B400" s="1"/>
      <c r="C400" s="1"/>
      <c r="D400" s="1"/>
      <c r="E400" s="1"/>
      <c r="F400" s="58"/>
      <c r="G400" s="5"/>
      <c r="H400" s="1"/>
      <c r="I400" s="1"/>
      <c r="J400" s="1"/>
      <c r="K400" s="1"/>
      <c r="L400" s="1"/>
      <c r="M400" s="5"/>
      <c r="N400" s="1"/>
      <c r="O400" s="1"/>
      <c r="P400" s="1"/>
      <c r="Q400" s="1"/>
      <c r="R400" s="1"/>
      <c r="S400" s="5"/>
      <c r="T400" s="1"/>
      <c r="U400" s="25"/>
      <c r="V400" s="1"/>
      <c r="W400" s="3"/>
      <c r="X400" s="1"/>
      <c r="Y400" s="5"/>
      <c r="Z400" s="107"/>
      <c r="AA400" s="108"/>
      <c r="AB400" s="108"/>
      <c r="AC400" s="108"/>
      <c r="AD400" s="108"/>
      <c r="AE400" s="108"/>
      <c r="AF400" s="108"/>
      <c r="AG400" s="108"/>
      <c r="AH400" s="108"/>
      <c r="AI400" s="108"/>
      <c r="AJ400" s="108"/>
      <c r="AK400" s="108"/>
      <c r="AL400" s="108"/>
      <c r="AM400" s="108"/>
      <c r="AN400" s="108"/>
      <c r="AO400" s="108"/>
      <c r="AP400" s="108"/>
      <c r="AQ400" s="108"/>
      <c r="AR400" s="108"/>
      <c r="AS400" s="108"/>
      <c r="AT400" s="108"/>
      <c r="AU400" s="108"/>
      <c r="AV400" s="108"/>
      <c r="AW400" s="108"/>
      <c r="AX400" s="108"/>
      <c r="AY400" s="108"/>
      <c r="AZ400" s="108"/>
      <c r="BA400" s="108"/>
      <c r="BB400" s="108"/>
      <c r="BC400" s="108"/>
      <c r="BD400" s="109"/>
      <c r="BE400" s="1"/>
      <c r="BF400" s="1"/>
    </row>
    <row r="401" spans="1:58" x14ac:dyDescent="0.25">
      <c r="A401" s="1"/>
      <c r="B401" s="1"/>
      <c r="C401" s="1"/>
      <c r="D401" s="1"/>
      <c r="E401" s="1"/>
      <c r="F401" s="58"/>
      <c r="G401" s="5"/>
      <c r="H401" s="1"/>
      <c r="I401" s="1"/>
      <c r="J401" s="1"/>
      <c r="K401" s="1"/>
      <c r="L401" s="1"/>
      <c r="M401" s="5"/>
      <c r="N401" s="1"/>
      <c r="O401" s="1"/>
      <c r="P401" s="1"/>
      <c r="Q401" s="1"/>
      <c r="R401" s="1"/>
      <c r="S401" s="5"/>
      <c r="T401" s="1"/>
      <c r="U401" s="25"/>
      <c r="V401" s="1"/>
      <c r="W401" s="3"/>
      <c r="X401" s="1"/>
      <c r="Y401" s="5"/>
      <c r="Z401" s="107"/>
      <c r="AA401" s="108"/>
      <c r="AB401" s="108"/>
      <c r="AC401" s="108"/>
      <c r="AD401" s="108"/>
      <c r="AE401" s="108"/>
      <c r="AF401" s="108"/>
      <c r="AG401" s="108"/>
      <c r="AH401" s="108"/>
      <c r="AI401" s="108"/>
      <c r="AJ401" s="108"/>
      <c r="AK401" s="108"/>
      <c r="AL401" s="108"/>
      <c r="AM401" s="108"/>
      <c r="AN401" s="108"/>
      <c r="AO401" s="108"/>
      <c r="AP401" s="108"/>
      <c r="AQ401" s="108"/>
      <c r="AR401" s="108"/>
      <c r="AS401" s="108"/>
      <c r="AT401" s="108"/>
      <c r="AU401" s="108"/>
      <c r="AV401" s="108"/>
      <c r="AW401" s="108"/>
      <c r="AX401" s="108"/>
      <c r="AY401" s="108"/>
      <c r="AZ401" s="108"/>
      <c r="BA401" s="108"/>
      <c r="BB401" s="108"/>
      <c r="BC401" s="108"/>
      <c r="BD401" s="109"/>
      <c r="BE401" s="1"/>
      <c r="BF401" s="1"/>
    </row>
    <row r="402" spans="1:58" x14ac:dyDescent="0.25">
      <c r="A402" s="1"/>
      <c r="B402" s="1"/>
      <c r="C402" s="1"/>
      <c r="D402" s="1"/>
      <c r="E402" s="1"/>
      <c r="F402" s="58"/>
      <c r="G402" s="5"/>
      <c r="H402" s="1"/>
      <c r="I402" s="1"/>
      <c r="J402" s="1"/>
      <c r="K402" s="1"/>
      <c r="L402" s="1"/>
      <c r="M402" s="5"/>
      <c r="N402" s="1"/>
      <c r="O402" s="1"/>
      <c r="P402" s="1"/>
      <c r="Q402" s="1"/>
      <c r="R402" s="1"/>
      <c r="S402" s="5"/>
      <c r="T402" s="1"/>
      <c r="U402" s="25"/>
      <c r="V402" s="1"/>
      <c r="W402" s="3"/>
      <c r="X402" s="1"/>
      <c r="Y402" s="5"/>
      <c r="Z402" s="107"/>
      <c r="AA402" s="108"/>
      <c r="AB402" s="108"/>
      <c r="AC402" s="108"/>
      <c r="AD402" s="108"/>
      <c r="AE402" s="108"/>
      <c r="AF402" s="108"/>
      <c r="AG402" s="108"/>
      <c r="AH402" s="108"/>
      <c r="AI402" s="108"/>
      <c r="AJ402" s="108"/>
      <c r="AK402" s="108"/>
      <c r="AL402" s="108"/>
      <c r="AM402" s="108"/>
      <c r="AN402" s="108"/>
      <c r="AO402" s="108"/>
      <c r="AP402" s="108"/>
      <c r="AQ402" s="108"/>
      <c r="AR402" s="108"/>
      <c r="AS402" s="108"/>
      <c r="AT402" s="108"/>
      <c r="AU402" s="108"/>
      <c r="AV402" s="108"/>
      <c r="AW402" s="108"/>
      <c r="AX402" s="108"/>
      <c r="AY402" s="108"/>
      <c r="AZ402" s="108"/>
      <c r="BA402" s="108"/>
      <c r="BB402" s="108"/>
      <c r="BC402" s="108"/>
      <c r="BD402" s="109"/>
      <c r="BE402" s="1"/>
      <c r="BF402" s="1"/>
    </row>
    <row r="403" spans="1:58" x14ac:dyDescent="0.25">
      <c r="A403" s="1"/>
      <c r="B403" s="1"/>
      <c r="C403" s="1"/>
      <c r="D403" s="1"/>
      <c r="E403" s="1"/>
      <c r="F403" s="58"/>
      <c r="G403" s="5"/>
      <c r="H403" s="1"/>
      <c r="I403" s="1"/>
      <c r="J403" s="1"/>
      <c r="K403" s="1"/>
      <c r="L403" s="1"/>
      <c r="M403" s="5"/>
      <c r="N403" s="1"/>
      <c r="O403" s="1"/>
      <c r="P403" s="1"/>
      <c r="Q403" s="1"/>
      <c r="R403" s="1"/>
      <c r="S403" s="5"/>
      <c r="T403" s="1"/>
      <c r="U403" s="25"/>
      <c r="V403" s="1"/>
      <c r="W403" s="3"/>
      <c r="X403" s="1"/>
      <c r="Y403" s="5"/>
      <c r="Z403" s="107"/>
      <c r="AA403" s="108"/>
      <c r="AB403" s="108"/>
      <c r="AC403" s="108"/>
      <c r="AD403" s="108"/>
      <c r="AE403" s="108"/>
      <c r="AF403" s="108"/>
      <c r="AG403" s="108"/>
      <c r="AH403" s="108"/>
      <c r="AI403" s="108"/>
      <c r="AJ403" s="108"/>
      <c r="AK403" s="108"/>
      <c r="AL403" s="108"/>
      <c r="AM403" s="108"/>
      <c r="AN403" s="108"/>
      <c r="AO403" s="108"/>
      <c r="AP403" s="108"/>
      <c r="AQ403" s="108"/>
      <c r="AR403" s="108"/>
      <c r="AS403" s="108"/>
      <c r="AT403" s="108"/>
      <c r="AU403" s="108"/>
      <c r="AV403" s="108"/>
      <c r="AW403" s="108"/>
      <c r="AX403" s="108"/>
      <c r="AY403" s="108"/>
      <c r="AZ403" s="108"/>
      <c r="BA403" s="108"/>
      <c r="BB403" s="108"/>
      <c r="BC403" s="108"/>
      <c r="BD403" s="109"/>
      <c r="BE403" s="1"/>
      <c r="BF403" s="1"/>
    </row>
  </sheetData>
  <autoFilter ref="E6:F402"/>
  <conditionalFormatting sqref="T9">
    <cfRule type="containsBlanks" dxfId="106" priority="166">
      <formula>LEN(TRIM(T9))=0</formula>
    </cfRule>
  </conditionalFormatting>
  <conditionalFormatting sqref="T11">
    <cfRule type="containsBlanks" dxfId="105" priority="165">
      <formula>LEN(TRIM(T11))=0</formula>
    </cfRule>
  </conditionalFormatting>
  <conditionalFormatting sqref="AA6:BD6">
    <cfRule type="containsBlanks" dxfId="104" priority="164">
      <formula>LEN(TRIM(AA6))=0</formula>
    </cfRule>
  </conditionalFormatting>
  <conditionalFormatting sqref="T23">
    <cfRule type="containsBlanks" dxfId="103" priority="163">
      <formula>LEN(TRIM(T23))=0</formula>
    </cfRule>
  </conditionalFormatting>
  <conditionalFormatting sqref="T25">
    <cfRule type="containsBlanks" dxfId="102" priority="162">
      <formula>LEN(TRIM(T25))=0</formula>
    </cfRule>
  </conditionalFormatting>
  <conditionalFormatting sqref="T27">
    <cfRule type="containsBlanks" dxfId="101" priority="161">
      <formula>LEN(TRIM(T27))=0</formula>
    </cfRule>
  </conditionalFormatting>
  <conditionalFormatting sqref="T31">
    <cfRule type="containsBlanks" dxfId="100" priority="160">
      <formula>LEN(TRIM(T31))=0</formula>
    </cfRule>
  </conditionalFormatting>
  <conditionalFormatting sqref="T33">
    <cfRule type="containsBlanks" dxfId="99" priority="158">
      <formula>LEN(TRIM(T33))=0</formula>
    </cfRule>
  </conditionalFormatting>
  <conditionalFormatting sqref="T181">
    <cfRule type="containsBlanks" dxfId="98" priority="140">
      <formula>LEN(TRIM(T181))=0</formula>
    </cfRule>
  </conditionalFormatting>
  <conditionalFormatting sqref="T179">
    <cfRule type="containsBlanks" dxfId="97" priority="141">
      <formula>LEN(TRIM(T179))=0</formula>
    </cfRule>
  </conditionalFormatting>
  <conditionalFormatting sqref="T226">
    <cfRule type="containsBlanks" dxfId="96" priority="112">
      <formula>LEN(TRIM(T226))=0</formula>
    </cfRule>
  </conditionalFormatting>
  <conditionalFormatting sqref="T216">
    <cfRule type="containsBlanks" dxfId="95" priority="116">
      <formula>LEN(TRIM(T216))=0</formula>
    </cfRule>
  </conditionalFormatting>
  <conditionalFormatting sqref="T224">
    <cfRule type="containsBlanks" dxfId="94" priority="113">
      <formula>LEN(TRIM(T224))=0</formula>
    </cfRule>
  </conditionalFormatting>
  <conditionalFormatting sqref="T220">
    <cfRule type="containsBlanks" dxfId="93" priority="114">
      <formula>LEN(TRIM(T220))=0</formula>
    </cfRule>
  </conditionalFormatting>
  <conditionalFormatting sqref="T260">
    <cfRule type="containsBlanks" dxfId="92" priority="107">
      <formula>LEN(TRIM(T260))=0</formula>
    </cfRule>
  </conditionalFormatting>
  <conditionalFormatting sqref="T284">
    <cfRule type="containsBlanks" dxfId="91" priority="106">
      <formula>LEN(TRIM(T284))=0</formula>
    </cfRule>
  </conditionalFormatting>
  <conditionalFormatting sqref="T288">
    <cfRule type="containsBlanks" dxfId="90" priority="104">
      <formula>LEN(TRIM(T288))=0</formula>
    </cfRule>
  </conditionalFormatting>
  <conditionalFormatting sqref="T258">
    <cfRule type="containsBlanks" dxfId="89" priority="108">
      <formula>LEN(TRIM(T258))=0</formula>
    </cfRule>
  </conditionalFormatting>
  <conditionalFormatting sqref="T250">
    <cfRule type="containsBlanks" dxfId="88" priority="111">
      <formula>LEN(TRIM(T250))=0</formula>
    </cfRule>
  </conditionalFormatting>
  <conditionalFormatting sqref="T301">
    <cfRule type="containsBlanks" dxfId="87" priority="101">
      <formula>LEN(TRIM(T301))=0</formula>
    </cfRule>
  </conditionalFormatting>
  <conditionalFormatting sqref="T254">
    <cfRule type="containsBlanks" dxfId="86" priority="109">
      <formula>LEN(TRIM(T254))=0</formula>
    </cfRule>
  </conditionalFormatting>
  <conditionalFormatting sqref="T309">
    <cfRule type="containsBlanks" dxfId="85" priority="98">
      <formula>LEN(TRIM(T309))=0</formula>
    </cfRule>
  </conditionalFormatting>
  <conditionalFormatting sqref="T292">
    <cfRule type="containsBlanks" dxfId="84" priority="103">
      <formula>LEN(TRIM(T292))=0</formula>
    </cfRule>
  </conditionalFormatting>
  <conditionalFormatting sqref="T311">
    <cfRule type="containsBlanks" dxfId="83" priority="97">
      <formula>LEN(TRIM(T311))=0</formula>
    </cfRule>
  </conditionalFormatting>
  <conditionalFormatting sqref="T294">
    <cfRule type="containsBlanks" dxfId="82" priority="102">
      <formula>LEN(TRIM(T294))=0</formula>
    </cfRule>
  </conditionalFormatting>
  <conditionalFormatting sqref="T305">
    <cfRule type="containsBlanks" dxfId="81" priority="99">
      <formula>LEN(TRIM(T305))=0</formula>
    </cfRule>
  </conditionalFormatting>
  <conditionalFormatting sqref="AA321:AP321 W321">
    <cfRule type="cellIs" dxfId="80" priority="95" operator="lessThan">
      <formula>0</formula>
    </cfRule>
    <cfRule type="cellIs" dxfId="79" priority="96" operator="greaterThan">
      <formula>0</formula>
    </cfRule>
  </conditionalFormatting>
  <conditionalFormatting sqref="T324">
    <cfRule type="containsBlanks" dxfId="78" priority="94">
      <formula>LEN(TRIM(T324))=0</formula>
    </cfRule>
  </conditionalFormatting>
  <conditionalFormatting sqref="T329">
    <cfRule type="containsBlanks" dxfId="77" priority="93">
      <formula>LEN(TRIM(T329))=0</formula>
    </cfRule>
  </conditionalFormatting>
  <conditionalFormatting sqref="T233">
    <cfRule type="containsBlanks" dxfId="76" priority="74">
      <formula>LEN(TRIM(T233))=0</formula>
    </cfRule>
  </conditionalFormatting>
  <conditionalFormatting sqref="W343 AA343:AP343">
    <cfRule type="cellIs" dxfId="75" priority="90" operator="lessThan">
      <formula>0</formula>
    </cfRule>
    <cfRule type="cellIs" dxfId="74" priority="91" operator="greaterThan">
      <formula>0</formula>
    </cfRule>
  </conditionalFormatting>
  <conditionalFormatting sqref="W347 AA347:BD347">
    <cfRule type="cellIs" dxfId="73" priority="88" operator="lessThan">
      <formula>0</formula>
    </cfRule>
    <cfRule type="cellIs" dxfId="72" priority="89" operator="greaterThan">
      <formula>0</formula>
    </cfRule>
  </conditionalFormatting>
  <conditionalFormatting sqref="W350 AA350:AP350">
    <cfRule type="cellIs" dxfId="71" priority="78" operator="lessThan">
      <formula>0</formula>
    </cfRule>
    <cfRule type="cellIs" dxfId="70" priority="79" operator="greaterThan">
      <formula>0</formula>
    </cfRule>
  </conditionalFormatting>
  <conditionalFormatting sqref="T237">
    <cfRule type="containsBlanks" dxfId="69" priority="72">
      <formula>LEN(TRIM(T237))=0</formula>
    </cfRule>
  </conditionalFormatting>
  <conditionalFormatting sqref="T241">
    <cfRule type="containsBlanks" dxfId="68" priority="71">
      <formula>LEN(TRIM(T241))=0</formula>
    </cfRule>
  </conditionalFormatting>
  <conditionalFormatting sqref="T243">
    <cfRule type="containsBlanks" dxfId="67" priority="70">
      <formula>LEN(TRIM(T243))=0</formula>
    </cfRule>
  </conditionalFormatting>
  <conditionalFormatting sqref="T200 T193 T186">
    <cfRule type="containsBlanks" dxfId="66" priority="41">
      <formula>LEN(TRIM(T186))=0</formula>
    </cfRule>
  </conditionalFormatting>
  <conditionalFormatting sqref="T43">
    <cfRule type="containsBlanks" dxfId="65" priority="36">
      <formula>LEN(TRIM(T43))=0</formula>
    </cfRule>
  </conditionalFormatting>
  <conditionalFormatting sqref="T63">
    <cfRule type="containsBlanks" dxfId="64" priority="34">
      <formula>LEN(TRIM(T63))=0</formula>
    </cfRule>
  </conditionalFormatting>
  <conditionalFormatting sqref="AQ321:BD321">
    <cfRule type="cellIs" dxfId="63" priority="57" operator="lessThan">
      <formula>0</formula>
    </cfRule>
    <cfRule type="cellIs" dxfId="62" priority="58" operator="greaterThan">
      <formula>0</formula>
    </cfRule>
  </conditionalFormatting>
  <conditionalFormatting sqref="AQ343:BD343">
    <cfRule type="cellIs" dxfId="61" priority="55" operator="lessThan">
      <formula>0</formula>
    </cfRule>
    <cfRule type="cellIs" dxfId="60" priority="56" operator="greaterThan">
      <formula>0</formula>
    </cfRule>
  </conditionalFormatting>
  <conditionalFormatting sqref="AQ350:BD350">
    <cfRule type="cellIs" dxfId="59" priority="45" operator="lessThan">
      <formula>0</formula>
    </cfRule>
    <cfRule type="cellIs" dxfId="58" priority="46" operator="greaterThan">
      <formula>0</formula>
    </cfRule>
  </conditionalFormatting>
  <conditionalFormatting sqref="T69">
    <cfRule type="containsBlanks" dxfId="57" priority="32">
      <formula>LEN(TRIM(T69))=0</formula>
    </cfRule>
  </conditionalFormatting>
  <conditionalFormatting sqref="T303 T286 T252 T235 T218">
    <cfRule type="containsBlanks" dxfId="56" priority="40">
      <formula>LEN(TRIM(T218))=0</formula>
    </cfRule>
  </conditionalFormatting>
  <conditionalFormatting sqref="T39">
    <cfRule type="containsBlanks" dxfId="55" priority="39">
      <formula>LEN(TRIM(T39))=0</formula>
    </cfRule>
  </conditionalFormatting>
  <conditionalFormatting sqref="T41">
    <cfRule type="containsBlanks" dxfId="54" priority="38">
      <formula>LEN(TRIM(T41))=0</formula>
    </cfRule>
  </conditionalFormatting>
  <conditionalFormatting sqref="T51">
    <cfRule type="containsBlanks" dxfId="53" priority="37">
      <formula>LEN(TRIM(T51))=0</formula>
    </cfRule>
  </conditionalFormatting>
  <conditionalFormatting sqref="T61">
    <cfRule type="containsBlanks" dxfId="52" priority="35">
      <formula>LEN(TRIM(T61))=0</formula>
    </cfRule>
  </conditionalFormatting>
  <conditionalFormatting sqref="T101">
    <cfRule type="containsBlanks" dxfId="51" priority="25">
      <formula>LEN(TRIM(T101))=0</formula>
    </cfRule>
  </conditionalFormatting>
  <conditionalFormatting sqref="T65">
    <cfRule type="containsBlanks" dxfId="50" priority="33">
      <formula>LEN(TRIM(T65))=0</formula>
    </cfRule>
  </conditionalFormatting>
  <conditionalFormatting sqref="T71">
    <cfRule type="containsBlanks" dxfId="49" priority="31">
      <formula>LEN(TRIM(T71))=0</formula>
    </cfRule>
  </conditionalFormatting>
  <conditionalFormatting sqref="T99">
    <cfRule type="containsBlanks" dxfId="48" priority="26">
      <formula>LEN(TRIM(T99))=0</formula>
    </cfRule>
  </conditionalFormatting>
  <conditionalFormatting sqref="T77">
    <cfRule type="containsBlanks" dxfId="47" priority="30">
      <formula>LEN(TRIM(T77))=0</formula>
    </cfRule>
  </conditionalFormatting>
  <conditionalFormatting sqref="T79">
    <cfRule type="containsBlanks" dxfId="46" priority="29">
      <formula>LEN(TRIM(T79))=0</formula>
    </cfRule>
  </conditionalFormatting>
  <conditionalFormatting sqref="T89">
    <cfRule type="containsBlanks" dxfId="45" priority="28">
      <formula>LEN(TRIM(T89))=0</formula>
    </cfRule>
  </conditionalFormatting>
  <conditionalFormatting sqref="T81">
    <cfRule type="containsBlanks" dxfId="44" priority="27">
      <formula>LEN(TRIM(T81))=0</formula>
    </cfRule>
  </conditionalFormatting>
  <conditionalFormatting sqref="T103">
    <cfRule type="containsBlanks" dxfId="43" priority="24">
      <formula>LEN(TRIM(T103))=0</formula>
    </cfRule>
  </conditionalFormatting>
  <conditionalFormatting sqref="T127">
    <cfRule type="containsBlanks" dxfId="42" priority="19">
      <formula>LEN(TRIM(T127))=0</formula>
    </cfRule>
  </conditionalFormatting>
  <conditionalFormatting sqref="T107">
    <cfRule type="containsBlanks" dxfId="41" priority="23">
      <formula>LEN(TRIM(T107))=0</formula>
    </cfRule>
  </conditionalFormatting>
  <conditionalFormatting sqref="T109">
    <cfRule type="containsBlanks" dxfId="40" priority="22">
      <formula>LEN(TRIM(T109))=0</formula>
    </cfRule>
  </conditionalFormatting>
  <conditionalFormatting sqref="T115">
    <cfRule type="containsBlanks" dxfId="39" priority="21">
      <formula>LEN(TRIM(T115))=0</formula>
    </cfRule>
  </conditionalFormatting>
  <conditionalFormatting sqref="T117">
    <cfRule type="containsBlanks" dxfId="38" priority="20">
      <formula>LEN(TRIM(T117))=0</formula>
    </cfRule>
  </conditionalFormatting>
  <conditionalFormatting sqref="T119">
    <cfRule type="containsBlanks" dxfId="37" priority="18">
      <formula>LEN(TRIM(T119))=0</formula>
    </cfRule>
  </conditionalFormatting>
  <conditionalFormatting sqref="T137">
    <cfRule type="containsBlanks" dxfId="36" priority="17">
      <formula>LEN(TRIM(T137))=0</formula>
    </cfRule>
  </conditionalFormatting>
  <conditionalFormatting sqref="T139">
    <cfRule type="containsBlanks" dxfId="35" priority="16">
      <formula>LEN(TRIM(T139))=0</formula>
    </cfRule>
  </conditionalFormatting>
  <conditionalFormatting sqref="T141">
    <cfRule type="containsBlanks" dxfId="34" priority="15">
      <formula>LEN(TRIM(T141))=0</formula>
    </cfRule>
  </conditionalFormatting>
  <conditionalFormatting sqref="T145">
    <cfRule type="containsBlanks" dxfId="33" priority="14">
      <formula>LEN(TRIM(T145))=0</formula>
    </cfRule>
  </conditionalFormatting>
  <conditionalFormatting sqref="T147">
    <cfRule type="containsBlanks" dxfId="32" priority="13">
      <formula>LEN(TRIM(T147))=0</formula>
    </cfRule>
  </conditionalFormatting>
  <conditionalFormatting sqref="T153">
    <cfRule type="containsBlanks" dxfId="31" priority="12">
      <formula>LEN(TRIM(T153))=0</formula>
    </cfRule>
  </conditionalFormatting>
  <conditionalFormatting sqref="T155">
    <cfRule type="containsBlanks" dxfId="30" priority="11">
      <formula>LEN(TRIM(T155))=0</formula>
    </cfRule>
  </conditionalFormatting>
  <conditionalFormatting sqref="T165">
    <cfRule type="containsBlanks" dxfId="29" priority="10">
      <formula>LEN(TRIM(T165))=0</formula>
    </cfRule>
  </conditionalFormatting>
  <conditionalFormatting sqref="T157">
    <cfRule type="containsBlanks" dxfId="28" priority="9">
      <formula>LEN(TRIM(T157))=0</formula>
    </cfRule>
  </conditionalFormatting>
  <conditionalFormatting sqref="T202 T195 T188">
    <cfRule type="containsBlanks" dxfId="27" priority="8">
      <formula>LEN(TRIM(T188))=0</formula>
    </cfRule>
  </conditionalFormatting>
  <conditionalFormatting sqref="T267">
    <cfRule type="containsBlanks" dxfId="26" priority="7">
      <formula>LEN(TRIM(T267))=0</formula>
    </cfRule>
  </conditionalFormatting>
  <conditionalFormatting sqref="T271">
    <cfRule type="containsBlanks" dxfId="25" priority="6">
      <formula>LEN(TRIM(T271))=0</formula>
    </cfRule>
  </conditionalFormatting>
  <conditionalFormatting sqref="T275">
    <cfRule type="containsBlanks" dxfId="24" priority="5">
      <formula>LEN(TRIM(T275))=0</formula>
    </cfRule>
  </conditionalFormatting>
  <conditionalFormatting sqref="T277">
    <cfRule type="containsBlanks" dxfId="23" priority="4">
      <formula>LEN(TRIM(T277))=0</formula>
    </cfRule>
  </conditionalFormatting>
  <conditionalFormatting sqref="T269">
    <cfRule type="containsBlanks" dxfId="22" priority="3">
      <formula>LEN(TRIM(T269))=0</formula>
    </cfRule>
  </conditionalFormatting>
  <conditionalFormatting sqref="T354">
    <cfRule type="containsBlanks" dxfId="21" priority="2">
      <formula>LEN(TRIM(T354))=0</formula>
    </cfRule>
  </conditionalFormatting>
  <conditionalFormatting sqref="T14">
    <cfRule type="containsBlanks" dxfId="20" priority="1">
      <formula>LEN(TRIM(T14))=0</formula>
    </cfRule>
  </conditionalFormatting>
  <dataValidations count="4">
    <dataValidation type="whole" allowBlank="1" showInputMessage="1" showErrorMessage="1" sqref="T11 T39 T43 T77 T81 T115 T119 T153 T157">
      <formula1>1</formula1>
      <formula2>30</formula2>
    </dataValidation>
    <dataValidation type="list" allowBlank="1" showInputMessage="1" showErrorMessage="1" sqref="T186">
      <formula1>$K$8:$K$9</formula1>
    </dataValidation>
    <dataValidation type="list" allowBlank="1" showInputMessage="1" showErrorMessage="1" sqref="T193">
      <formula1>$K$8:$K$9</formula1>
    </dataValidation>
    <dataValidation type="list" allowBlank="1" showInputMessage="1" showErrorMessage="1" sqref="T200">
      <formula1>$K$8:$K$9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справочники!$E$8:$E$10</xm:f>
          </x14:formula1>
          <xm:sqref>T25 T218 T235 T252 T286 T303 T63 T101 T139 T269</xm:sqref>
        </x14:dataValidation>
        <x14:dataValidation type="list" allowBlank="1" showInputMessage="1" showErrorMessage="1">
          <x14:formula1>
            <xm:f>справочники!$K$8:$K$9</xm:f>
          </x14:formula1>
          <xm:sqref>T179</xm:sqref>
        </x14:dataValidation>
        <x14:dataValidation type="list" allowBlank="1" showInputMessage="1" showErrorMessage="1">
          <x14:formula1>
            <xm:f>справочники!$C$7:$C$30</xm:f>
          </x14:formula1>
          <xm:sqref>T9</xm:sqref>
        </x14:dataValidation>
        <x14:dataValidation type="list" allowBlank="1" showInputMessage="1" showErrorMessage="1">
          <x14:formula1>
            <xm:f>справочники!$H$8:$H$9</xm:f>
          </x14:formula1>
          <xm:sqref>T14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AA31"/>
  <sheetViews>
    <sheetView showGridLines="0" workbookViewId="0">
      <pane ySplit="6" topLeftCell="A7" activePane="bottomLeft" state="frozen"/>
      <selection pane="bottomLeft" activeCell="A2" sqref="A2"/>
    </sheetView>
  </sheetViews>
  <sheetFormatPr defaultRowHeight="12" x14ac:dyDescent="0.25"/>
  <cols>
    <col min="1" max="1" width="1.77734375" style="2" customWidth="1"/>
    <col min="2" max="2" width="2.77734375" style="2" customWidth="1"/>
    <col min="3" max="3" width="10.88671875" style="8" bestFit="1" customWidth="1"/>
    <col min="4" max="4" width="2.77734375" style="2" customWidth="1"/>
    <col min="5" max="5" width="14.21875" style="2" bestFit="1" customWidth="1"/>
    <col min="6" max="7" width="2.77734375" style="2" customWidth="1"/>
    <col min="8" max="8" width="17.44140625" style="2" bestFit="1" customWidth="1"/>
    <col min="9" max="10" width="2.77734375" style="2" customWidth="1"/>
    <col min="11" max="11" width="25.5546875" style="2" bestFit="1" customWidth="1"/>
    <col min="12" max="12" width="2.77734375" style="2" customWidth="1"/>
    <col min="13" max="13" width="33.88671875" style="2" customWidth="1"/>
    <col min="14" max="14" width="2.33203125" style="2" bestFit="1" customWidth="1"/>
    <col min="15" max="15" width="1.5546875" style="2" bestFit="1" customWidth="1"/>
    <col min="16" max="16" width="7.44140625" style="2" customWidth="1"/>
    <col min="17" max="17" width="3.5546875" style="2" bestFit="1" customWidth="1"/>
    <col min="18" max="18" width="1.77734375" style="2" customWidth="1"/>
    <col min="19" max="19" width="1.77734375" style="2" bestFit="1" customWidth="1"/>
    <col min="20" max="20" width="1.77734375" style="2" customWidth="1"/>
    <col min="21" max="21" width="1.5546875" style="2" bestFit="1" customWidth="1"/>
    <col min="22" max="22" width="8.88671875" style="2"/>
    <col min="23" max="27" width="2.77734375" style="2" customWidth="1"/>
    <col min="28" max="16384" width="8.88671875" style="2"/>
  </cols>
  <sheetData>
    <row r="1" spans="1:27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3" t="str">
        <f>главная!D1</f>
        <v>Финмодель Бизнес-Проекта</v>
      </c>
      <c r="C2" s="7"/>
      <c r="D2" s="1"/>
      <c r="E2" s="3"/>
      <c r="F2" s="1"/>
      <c r="G2" s="1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3" t="str">
        <f>главная!D2</f>
        <v>Бизнес-Проект: Микро кредитная компания, B2B-займы</v>
      </c>
      <c r="C3" s="7"/>
      <c r="D3" s="1"/>
      <c r="E3" s="3"/>
      <c r="F3" s="1"/>
      <c r="G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3" t="s">
        <v>42</v>
      </c>
      <c r="C4" s="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s="4" customFormat="1" x14ac:dyDescent="0.25">
      <c r="A6" s="3"/>
      <c r="B6" s="3"/>
      <c r="C6" s="101" t="s">
        <v>59</v>
      </c>
      <c r="D6" s="3"/>
      <c r="E6" s="3" t="s">
        <v>11</v>
      </c>
      <c r="F6" s="3"/>
      <c r="G6" s="3"/>
      <c r="H6" s="3" t="s">
        <v>143</v>
      </c>
      <c r="I6" s="3"/>
      <c r="J6" s="3"/>
      <c r="K6" s="3" t="s">
        <v>19</v>
      </c>
      <c r="L6" s="3"/>
      <c r="M6" s="3" t="s">
        <v>49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1"/>
      <c r="B7" s="1"/>
      <c r="C7" s="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02">
        <v>44197</v>
      </c>
      <c r="D8" s="1"/>
      <c r="E8" s="1" t="s">
        <v>12</v>
      </c>
      <c r="F8" s="1"/>
      <c r="G8" s="1"/>
      <c r="H8" s="1" t="s">
        <v>59</v>
      </c>
      <c r="I8" s="1">
        <v>1</v>
      </c>
      <c r="J8" s="1"/>
      <c r="K8" s="1" t="s">
        <v>96</v>
      </c>
      <c r="L8" s="1"/>
      <c r="M8" s="69" t="s">
        <v>47</v>
      </c>
      <c r="N8" s="1" t="s">
        <v>46</v>
      </c>
      <c r="O8" s="5" t="s">
        <v>7</v>
      </c>
      <c r="P8" s="70">
        <v>0</v>
      </c>
      <c r="Q8" s="1" t="s">
        <v>67</v>
      </c>
      <c r="R8" s="1"/>
      <c r="S8" s="100" t="s">
        <v>17</v>
      </c>
      <c r="T8" s="1"/>
      <c r="U8" s="5" t="s">
        <v>7</v>
      </c>
      <c r="V8" s="72">
        <v>0.3</v>
      </c>
      <c r="W8" s="1"/>
      <c r="X8" s="1"/>
      <c r="Y8" s="1"/>
      <c r="Z8" s="1"/>
      <c r="AA8" s="1"/>
    </row>
    <row r="9" spans="1:27" x14ac:dyDescent="0.25">
      <c r="A9" s="1"/>
      <c r="B9" s="1"/>
      <c r="C9" s="102">
        <f>EOMONTH(C8,0)+1</f>
        <v>44228</v>
      </c>
      <c r="D9" s="1"/>
      <c r="E9" s="1" t="s">
        <v>13</v>
      </c>
      <c r="F9" s="1"/>
      <c r="G9" s="1"/>
      <c r="H9" s="1" t="s">
        <v>144</v>
      </c>
      <c r="I9" s="1">
        <v>3</v>
      </c>
      <c r="J9" s="1"/>
      <c r="K9" s="1" t="s">
        <v>97</v>
      </c>
      <c r="L9" s="1"/>
      <c r="M9" s="69" t="s">
        <v>47</v>
      </c>
      <c r="N9" s="1" t="s">
        <v>46</v>
      </c>
      <c r="O9" s="5" t="s">
        <v>7</v>
      </c>
      <c r="P9" s="70">
        <v>16100</v>
      </c>
      <c r="Q9" s="1" t="s">
        <v>67</v>
      </c>
      <c r="R9" s="1"/>
      <c r="S9" s="100" t="s">
        <v>17</v>
      </c>
      <c r="T9" s="1"/>
      <c r="U9" s="5" t="s">
        <v>7</v>
      </c>
      <c r="V9" s="72">
        <v>0.3</v>
      </c>
      <c r="W9" s="1"/>
      <c r="X9" s="1"/>
      <c r="Y9" s="1"/>
      <c r="Z9" s="1"/>
      <c r="AA9" s="1"/>
    </row>
    <row r="10" spans="1:27" x14ac:dyDescent="0.25">
      <c r="A10" s="1"/>
      <c r="B10" s="1"/>
      <c r="C10" s="102">
        <f t="shared" ref="C10:C30" si="0">EOMONTH(C9,0)+1</f>
        <v>44256</v>
      </c>
      <c r="D10" s="1"/>
      <c r="E10" s="1" t="s">
        <v>14</v>
      </c>
      <c r="F10" s="1"/>
      <c r="G10" s="1"/>
      <c r="H10" s="1"/>
      <c r="I10" s="1"/>
      <c r="J10" s="1"/>
      <c r="K10" s="1"/>
      <c r="L10" s="1"/>
      <c r="M10" s="69" t="s">
        <v>47</v>
      </c>
      <c r="N10" s="1" t="s">
        <v>46</v>
      </c>
      <c r="O10" s="5" t="s">
        <v>7</v>
      </c>
      <c r="P10" s="70">
        <v>46900</v>
      </c>
      <c r="Q10" s="1" t="s">
        <v>67</v>
      </c>
      <c r="R10" s="1"/>
      <c r="S10" s="100" t="s">
        <v>17</v>
      </c>
      <c r="T10" s="1"/>
      <c r="U10" s="5" t="s">
        <v>7</v>
      </c>
      <c r="V10" s="72">
        <v>0.3</v>
      </c>
      <c r="W10" s="1"/>
      <c r="X10" s="1"/>
      <c r="Y10" s="1"/>
      <c r="Z10" s="1"/>
      <c r="AA10" s="1"/>
    </row>
    <row r="11" spans="1:27" x14ac:dyDescent="0.25">
      <c r="A11" s="1"/>
      <c r="B11" s="1"/>
      <c r="C11" s="102">
        <f t="shared" si="0"/>
        <v>44287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00"/>
      <c r="T11" s="1"/>
      <c r="U11" s="5"/>
      <c r="V11" s="73"/>
      <c r="W11" s="1"/>
      <c r="X11" s="1"/>
      <c r="Y11" s="1"/>
      <c r="Z11" s="1"/>
      <c r="AA11" s="1"/>
    </row>
    <row r="12" spans="1:27" x14ac:dyDescent="0.25">
      <c r="A12" s="1"/>
      <c r="B12" s="1"/>
      <c r="C12" s="102">
        <f t="shared" si="0"/>
        <v>44317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02">
        <f t="shared" si="0"/>
        <v>44348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02">
        <f t="shared" si="0"/>
        <v>44378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02">
        <f t="shared" si="0"/>
        <v>44409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00"/>
      <c r="T15" s="1"/>
      <c r="U15" s="5"/>
      <c r="V15" s="73"/>
      <c r="W15" s="1"/>
      <c r="X15" s="1"/>
      <c r="Y15" s="1"/>
      <c r="Z15" s="1"/>
      <c r="AA15" s="1"/>
    </row>
    <row r="16" spans="1:27" x14ac:dyDescent="0.25">
      <c r="A16" s="1"/>
      <c r="B16" s="1"/>
      <c r="C16" s="102">
        <f t="shared" si="0"/>
        <v>44440</v>
      </c>
      <c r="D16" s="1"/>
      <c r="E16" s="1"/>
      <c r="F16" s="1"/>
      <c r="G16" s="1"/>
      <c r="H16" s="1"/>
      <c r="I16" s="1"/>
      <c r="J16" s="1"/>
      <c r="K16" s="1"/>
      <c r="L16" s="1"/>
      <c r="M16" s="69" t="s">
        <v>48</v>
      </c>
      <c r="N16" s="1" t="s">
        <v>46</v>
      </c>
      <c r="O16" s="5" t="s">
        <v>7</v>
      </c>
      <c r="P16" s="70">
        <v>0</v>
      </c>
      <c r="Q16" s="1" t="s">
        <v>67</v>
      </c>
      <c r="R16" s="1"/>
      <c r="S16" s="100" t="s">
        <v>17</v>
      </c>
      <c r="T16" s="1"/>
      <c r="U16" s="5" t="s">
        <v>7</v>
      </c>
      <c r="V16" s="74">
        <v>0.2</v>
      </c>
      <c r="W16" s="1"/>
      <c r="X16" s="1"/>
      <c r="Y16" s="1"/>
      <c r="Z16" s="1"/>
      <c r="AA16" s="1"/>
    </row>
    <row r="17" spans="1:27" x14ac:dyDescent="0.25">
      <c r="A17" s="1"/>
      <c r="B17" s="1"/>
      <c r="C17" s="102">
        <f t="shared" si="0"/>
        <v>44470</v>
      </c>
      <c r="D17" s="1"/>
      <c r="E17" s="1"/>
      <c r="F17" s="1"/>
      <c r="G17" s="1"/>
      <c r="H17" s="1"/>
      <c r="I17" s="1"/>
      <c r="J17" s="1"/>
      <c r="K17" s="1"/>
      <c r="L17" s="1"/>
      <c r="M17" s="69" t="s">
        <v>48</v>
      </c>
      <c r="N17" s="1" t="s">
        <v>46</v>
      </c>
      <c r="O17" s="5" t="s">
        <v>7</v>
      </c>
      <c r="P17" s="70">
        <v>16100</v>
      </c>
      <c r="Q17" s="1" t="s">
        <v>67</v>
      </c>
      <c r="R17" s="1"/>
      <c r="S17" s="100" t="s">
        <v>17</v>
      </c>
      <c r="T17" s="1"/>
      <c r="U17" s="5" t="s">
        <v>7</v>
      </c>
      <c r="V17" s="74">
        <v>0.2</v>
      </c>
      <c r="W17" s="1"/>
      <c r="X17" s="1"/>
      <c r="Y17" s="1"/>
      <c r="Z17" s="1"/>
      <c r="AA17" s="1"/>
    </row>
    <row r="18" spans="1:27" x14ac:dyDescent="0.25">
      <c r="A18" s="1"/>
      <c r="B18" s="1"/>
      <c r="C18" s="102">
        <f t="shared" si="0"/>
        <v>44501</v>
      </c>
      <c r="D18" s="1"/>
      <c r="E18" s="1"/>
      <c r="F18" s="1"/>
      <c r="G18" s="1"/>
      <c r="H18" s="1"/>
      <c r="I18" s="1"/>
      <c r="J18" s="1"/>
      <c r="K18" s="1"/>
      <c r="L18" s="1"/>
      <c r="M18" s="69" t="s">
        <v>48</v>
      </c>
      <c r="N18" s="1" t="s">
        <v>46</v>
      </c>
      <c r="O18" s="5" t="s">
        <v>7</v>
      </c>
      <c r="P18" s="70">
        <v>63000</v>
      </c>
      <c r="Q18" s="1" t="s">
        <v>67</v>
      </c>
      <c r="R18" s="1"/>
      <c r="S18" s="100" t="s">
        <v>17</v>
      </c>
      <c r="T18" s="1"/>
      <c r="U18" s="5" t="s">
        <v>7</v>
      </c>
      <c r="V18" s="74">
        <v>0.2</v>
      </c>
      <c r="W18" s="1"/>
      <c r="X18" s="1"/>
      <c r="Y18" s="1"/>
      <c r="Z18" s="1"/>
      <c r="AA18" s="1"/>
    </row>
    <row r="19" spans="1:27" x14ac:dyDescent="0.25">
      <c r="A19" s="1"/>
      <c r="B19" s="1"/>
      <c r="C19" s="102">
        <f t="shared" si="0"/>
        <v>44531</v>
      </c>
      <c r="D19" s="1"/>
      <c r="E19" s="1"/>
      <c r="F19" s="1"/>
      <c r="G19" s="1"/>
      <c r="H19" s="1"/>
      <c r="I19" s="1"/>
      <c r="J19" s="1"/>
      <c r="K19" s="1"/>
      <c r="L19" s="1"/>
      <c r="M19" s="69" t="s">
        <v>48</v>
      </c>
      <c r="N19" s="1" t="s">
        <v>46</v>
      </c>
      <c r="O19" s="5" t="s">
        <v>7</v>
      </c>
      <c r="P19" s="70">
        <v>210000</v>
      </c>
      <c r="Q19" s="1" t="s">
        <v>67</v>
      </c>
      <c r="R19" s="1"/>
      <c r="S19" s="100" t="s">
        <v>17</v>
      </c>
      <c r="T19" s="1"/>
      <c r="U19" s="5" t="s">
        <v>7</v>
      </c>
      <c r="V19" s="74">
        <v>0.2</v>
      </c>
      <c r="W19" s="1"/>
      <c r="X19" s="1"/>
      <c r="Y19" s="1"/>
      <c r="Z19" s="1"/>
      <c r="AA19" s="1"/>
    </row>
    <row r="20" spans="1:27" x14ac:dyDescent="0.25">
      <c r="A20" s="1"/>
      <c r="B20" s="1"/>
      <c r="C20" s="102">
        <f t="shared" si="0"/>
        <v>44562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00"/>
      <c r="T20" s="1"/>
      <c r="U20" s="5"/>
      <c r="V20" s="73"/>
      <c r="W20" s="1"/>
      <c r="X20" s="1"/>
      <c r="Y20" s="1"/>
      <c r="Z20" s="1"/>
      <c r="AA20" s="1"/>
    </row>
    <row r="21" spans="1:27" x14ac:dyDescent="0.25">
      <c r="A21" s="1"/>
      <c r="B21" s="1"/>
      <c r="C21" s="102">
        <f t="shared" si="0"/>
        <v>44593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02">
        <f t="shared" si="0"/>
        <v>44621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02">
        <f t="shared" si="0"/>
        <v>44652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02">
        <f t="shared" si="0"/>
        <v>44682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02">
        <f t="shared" si="0"/>
        <v>44713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02">
        <f t="shared" si="0"/>
        <v>44743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02">
        <f t="shared" si="0"/>
        <v>44774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02">
        <f t="shared" si="0"/>
        <v>44805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02">
        <f t="shared" si="0"/>
        <v>44835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02">
        <f t="shared" si="0"/>
        <v>44866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</sheetData>
  <conditionalFormatting sqref="S16:S19">
    <cfRule type="cellIs" dxfId="19" priority="2" operator="equal">
      <formula>0</formula>
    </cfRule>
  </conditionalFormatting>
  <conditionalFormatting sqref="V8:V10">
    <cfRule type="containsBlanks" dxfId="18" priority="31">
      <formula>LEN(TRIM(V8))=0</formula>
    </cfRule>
  </conditionalFormatting>
  <conditionalFormatting sqref="M16:N16 Q16:R16 N17:N19 M11:V11 M8 R8:V8 M20:V20 T16:U16 Q17:Q19 V9:V10">
    <cfRule type="cellIs" dxfId="17" priority="30" operator="equal">
      <formula>0</formula>
    </cfRule>
  </conditionalFormatting>
  <conditionalFormatting sqref="M17 R17 T17:V17 V16 V18:V19">
    <cfRule type="cellIs" dxfId="16" priority="28" operator="equal">
      <formula>0</formula>
    </cfRule>
  </conditionalFormatting>
  <conditionalFormatting sqref="V16:V19">
    <cfRule type="containsBlanks" dxfId="15" priority="27">
      <formula>LEN(TRIM(V16))=0</formula>
    </cfRule>
  </conditionalFormatting>
  <conditionalFormatting sqref="M18 R18 T18:U18">
    <cfRule type="cellIs" dxfId="14" priority="26" operator="equal">
      <formula>0</formula>
    </cfRule>
  </conditionalFormatting>
  <conditionalFormatting sqref="M19 R19 T19:U19">
    <cfRule type="cellIs" dxfId="13" priority="24" operator="equal">
      <formula>0</formula>
    </cfRule>
  </conditionalFormatting>
  <conditionalFormatting sqref="O16:P19">
    <cfRule type="cellIs" dxfId="12" priority="22" operator="equal">
      <formula>0</formula>
    </cfRule>
  </conditionalFormatting>
  <conditionalFormatting sqref="P16:P19">
    <cfRule type="containsBlanks" dxfId="11" priority="21">
      <formula>LEN(TRIM(P16))=0</formula>
    </cfRule>
  </conditionalFormatting>
  <conditionalFormatting sqref="M9 R9 T9:U9">
    <cfRule type="cellIs" dxfId="10" priority="19" operator="equal">
      <formula>0</formula>
    </cfRule>
  </conditionalFormatting>
  <conditionalFormatting sqref="M10 R10 T10:U10">
    <cfRule type="cellIs" dxfId="9" priority="17" operator="equal">
      <formula>0</formula>
    </cfRule>
  </conditionalFormatting>
  <conditionalFormatting sqref="N8:N10">
    <cfRule type="cellIs" dxfId="8" priority="16" operator="equal">
      <formula>0</formula>
    </cfRule>
  </conditionalFormatting>
  <conditionalFormatting sqref="O8:P10">
    <cfRule type="cellIs" dxfId="7" priority="15" operator="equal">
      <formula>0</formula>
    </cfRule>
  </conditionalFormatting>
  <conditionalFormatting sqref="P8:P10">
    <cfRule type="containsBlanks" dxfId="6" priority="14">
      <formula>LEN(TRIM(P8))=0</formula>
    </cfRule>
  </conditionalFormatting>
  <conditionalFormatting sqref="M15:P15 R15:V15">
    <cfRule type="cellIs" dxfId="5" priority="12" operator="equal">
      <formula>0</formula>
    </cfRule>
  </conditionalFormatting>
  <conditionalFormatting sqref="Q15">
    <cfRule type="cellIs" dxfId="4" priority="4" operator="equal">
      <formula>0</formula>
    </cfRule>
  </conditionalFormatting>
  <conditionalFormatting sqref="S9:S10">
    <cfRule type="cellIs" dxfId="3" priority="3" operator="equal">
      <formula>0</formula>
    </cfRule>
  </conditionalFormatting>
  <conditionalFormatting sqref="Q8:Q10">
    <cfRule type="cellIs" dxfId="2" priority="1" operator="equal">
      <formula>0</formula>
    </cfRule>
  </conditionalFormatting>
  <dataValidations count="1">
    <dataValidation type="decimal" operator="greaterThanOrEqual" allowBlank="1" showInputMessage="1" showErrorMessage="1" sqref="P16:P19 V8:V10 V16:V19 P8:P10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методология</vt:lpstr>
      <vt:lpstr>Отчет</vt:lpstr>
      <vt:lpstr>главная</vt:lpstr>
      <vt:lpstr>справочники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2019-01-14T10:06:09Z</dcterms:created>
  <dcterms:modified xsi:type="dcterms:W3CDTF">2021-05-31T09:36:28Z</dcterms:modified>
</cp:coreProperties>
</file>